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5600" windowHeight="16060"/>
  </bookViews>
  <sheets>
    <sheet name="Оглавление" sheetId="11" r:id="rId1"/>
    <sheet name="ФОРМУЛА" sheetId="20" r:id="rId2"/>
    <sheet name="Федеральный_бюджет" sheetId="12" r:id="rId3"/>
    <sheet name="ВЭБ" sheetId="16" r:id="rId4"/>
    <sheet name="ГосКомпании" sheetId="21" r:id="rId5"/>
    <sheet name="ржд" sheetId="19" r:id="rId6"/>
    <sheet name="газпром" sheetId="22" r:id="rId7"/>
    <sheet name="Олимпстрой" sheetId="23" r:id="rId8"/>
    <sheet name="Краснодар_программа" sheetId="17" r:id="rId9"/>
    <sheet name="Омега" sheetId="26" r:id="rId10"/>
    <sheet name="Частные" sheetId="24" r:id="rId11"/>
    <sheet name="Б2014" sheetId="4" r:id="rId12"/>
    <sheet name="Б2013" sheetId="3" r:id="rId13"/>
    <sheet name="Б2012" sheetId="5" r:id="rId14"/>
    <sheet name="Б2011" sheetId="7" r:id="rId15"/>
    <sheet name="Б2010" sheetId="13" r:id="rId16"/>
    <sheet name="Б2009" sheetId="14" r:id="rId17"/>
    <sheet name="Б2008" sheetId="15" r:id="rId18"/>
    <sheet name="ТР-АВТО" sheetId="8" r:id="rId19"/>
    <sheet name="ТР-ЖД" sheetId="6" r:id="rId20"/>
    <sheet name="ТР-МОР" sheetId="9" r:id="rId21"/>
    <sheet name="ТР-АВИА" sheetId="10" r:id="rId22"/>
    <sheet name="РосАвтоДор" sheetId="18" r:id="rId23"/>
  </sheets>
  <definedNames>
    <definedName name="_xlnm._FilterDatabase" localSheetId="3" hidden="1">ВЭБ!$B$1:$E$17</definedName>
    <definedName name="_xlnm._FilterDatabase" localSheetId="6" hidden="1">газпром!$B$1:$D$3</definedName>
    <definedName name="_xlnm._FilterDatabase" localSheetId="22" hidden="1">РосАвтоДор!$A$1:$F$16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26" l="1"/>
  <c r="H3" i="26"/>
  <c r="G5" i="26"/>
  <c r="G4" i="26"/>
  <c r="G3" i="26"/>
  <c r="F6" i="26"/>
  <c r="F5" i="26"/>
  <c r="F4" i="26"/>
  <c r="I5" i="26"/>
  <c r="I6" i="26"/>
  <c r="I4" i="26"/>
  <c r="I3" i="26"/>
  <c r="C6" i="26"/>
  <c r="C11" i="26"/>
  <c r="C7" i="26"/>
  <c r="J3" i="26"/>
  <c r="E3" i="26"/>
  <c r="D3" i="26"/>
  <c r="D3" i="22"/>
  <c r="C3" i="22"/>
  <c r="C5" i="26"/>
  <c r="C4" i="26"/>
  <c r="F3" i="26"/>
  <c r="C3" i="26"/>
  <c r="C5" i="23"/>
  <c r="C6" i="21"/>
  <c r="E3" i="23"/>
  <c r="F3" i="23"/>
  <c r="G3" i="23"/>
  <c r="H3" i="23"/>
  <c r="D3" i="23"/>
  <c r="C6" i="23"/>
  <c r="F8" i="24"/>
  <c r="C8" i="24"/>
  <c r="G11" i="16"/>
  <c r="G12" i="16"/>
  <c r="G13" i="16"/>
  <c r="G14" i="16"/>
  <c r="G15" i="16"/>
  <c r="D16" i="16"/>
  <c r="E16" i="16"/>
  <c r="G16" i="16"/>
  <c r="C7" i="24"/>
  <c r="E6" i="24"/>
  <c r="F6" i="24"/>
  <c r="C6" i="24"/>
  <c r="E5" i="24"/>
  <c r="F5" i="24"/>
  <c r="C5" i="24"/>
  <c r="E4" i="24"/>
  <c r="F4" i="24"/>
  <c r="C4" i="24"/>
  <c r="C3" i="24"/>
  <c r="C9" i="20"/>
  <c r="C12" i="21"/>
  <c r="F8" i="21"/>
  <c r="C8" i="21"/>
  <c r="E11" i="21"/>
  <c r="F11" i="21"/>
  <c r="F10" i="21"/>
  <c r="F7" i="21"/>
  <c r="E7" i="21"/>
  <c r="C7" i="21"/>
  <c r="E4" i="22"/>
  <c r="E5" i="22"/>
  <c r="E6" i="22"/>
  <c r="D2" i="22"/>
  <c r="C2" i="22"/>
  <c r="E3" i="22"/>
  <c r="D3" i="19"/>
  <c r="E3" i="19"/>
  <c r="F3" i="19"/>
  <c r="G3" i="19"/>
  <c r="H3" i="19"/>
  <c r="I3" i="19"/>
  <c r="J3" i="19"/>
  <c r="C3" i="19"/>
  <c r="G7" i="19"/>
  <c r="H7" i="19"/>
  <c r="C7" i="19"/>
  <c r="C10" i="19"/>
  <c r="C5" i="21"/>
  <c r="C8" i="20"/>
  <c r="K6" i="17"/>
  <c r="C6" i="20"/>
  <c r="C5" i="19"/>
  <c r="C4" i="19"/>
  <c r="E16" i="18"/>
  <c r="K7" i="17"/>
  <c r="K5" i="17"/>
  <c r="I4" i="17"/>
  <c r="H4" i="17"/>
  <c r="G4" i="17"/>
  <c r="F4" i="17"/>
  <c r="E4" i="17"/>
  <c r="D4" i="17"/>
  <c r="K4" i="17"/>
  <c r="E2" i="22"/>
  <c r="C4" i="21"/>
  <c r="C11" i="21"/>
  <c r="F15" i="16"/>
  <c r="G17" i="16"/>
  <c r="F17" i="16"/>
  <c r="F14" i="16"/>
  <c r="F13" i="16"/>
  <c r="F12" i="16"/>
  <c r="F11" i="16"/>
  <c r="G10" i="16"/>
  <c r="F10" i="16"/>
  <c r="G9" i="16"/>
  <c r="F9" i="16"/>
  <c r="G8" i="16"/>
  <c r="F8" i="16"/>
  <c r="G7" i="16"/>
  <c r="F7" i="16"/>
  <c r="G6" i="16"/>
  <c r="F6" i="16"/>
  <c r="G5" i="16"/>
  <c r="F5" i="16"/>
  <c r="G4" i="16"/>
  <c r="F4" i="16"/>
  <c r="G3" i="16"/>
  <c r="F3" i="16"/>
  <c r="G2" i="16"/>
  <c r="F2" i="16"/>
  <c r="F16" i="16"/>
  <c r="D8" i="12"/>
  <c r="I27" i="12"/>
  <c r="I32" i="12"/>
  <c r="C32" i="12"/>
  <c r="I25" i="12"/>
  <c r="I23" i="12"/>
  <c r="I20" i="12"/>
  <c r="I18" i="12"/>
  <c r="I17" i="12"/>
  <c r="I15" i="12"/>
  <c r="C15" i="12"/>
  <c r="I11" i="12"/>
  <c r="I30" i="12"/>
  <c r="I26" i="12"/>
  <c r="I21" i="12"/>
  <c r="I31" i="12"/>
  <c r="I28" i="12"/>
  <c r="I24" i="12"/>
  <c r="H31" i="12"/>
  <c r="H30" i="12"/>
  <c r="H28" i="12"/>
  <c r="H27" i="12"/>
  <c r="H26" i="12"/>
  <c r="H25" i="12"/>
  <c r="H24" i="12"/>
  <c r="H23" i="12"/>
  <c r="H22" i="12"/>
  <c r="H21" i="12"/>
  <c r="H20" i="12"/>
  <c r="I29" i="12"/>
  <c r="H29" i="12"/>
  <c r="G29" i="12"/>
  <c r="H12" i="12"/>
  <c r="G31" i="12"/>
  <c r="G30" i="12"/>
  <c r="G28" i="12"/>
  <c r="G27" i="12"/>
  <c r="G26" i="12"/>
  <c r="G25" i="12"/>
  <c r="G24" i="12"/>
  <c r="G23" i="12"/>
  <c r="G22" i="12"/>
  <c r="G21" i="12"/>
  <c r="G20" i="12"/>
  <c r="I19" i="12"/>
  <c r="H19" i="12"/>
  <c r="G19" i="12"/>
  <c r="I7" i="12"/>
  <c r="H7" i="12"/>
  <c r="I16" i="12"/>
  <c r="H16" i="12"/>
  <c r="G16" i="12"/>
  <c r="G14" i="12"/>
  <c r="C14" i="12"/>
  <c r="G13" i="12"/>
  <c r="C13" i="12"/>
  <c r="G33" i="12"/>
  <c r="H33" i="12"/>
  <c r="I33" i="12"/>
  <c r="J33" i="12"/>
  <c r="J21" i="12"/>
  <c r="J20" i="12"/>
  <c r="G17" i="12"/>
  <c r="H18" i="12"/>
  <c r="H17" i="12"/>
  <c r="J17" i="12"/>
  <c r="K6" i="8"/>
  <c r="F5" i="4"/>
  <c r="J6" i="12"/>
  <c r="I6" i="12"/>
  <c r="H6" i="12"/>
  <c r="G12" i="12"/>
  <c r="G7" i="12"/>
  <c r="G6" i="12"/>
  <c r="F21" i="12"/>
  <c r="G8" i="9"/>
  <c r="J9" i="13"/>
  <c r="F20" i="12"/>
  <c r="J6" i="13"/>
  <c r="F19" i="12"/>
  <c r="F7" i="12"/>
  <c r="F12" i="12"/>
  <c r="F11" i="12"/>
  <c r="G6" i="8"/>
  <c r="J7" i="13"/>
  <c r="F6" i="12"/>
  <c r="E7" i="12"/>
  <c r="E19" i="12"/>
  <c r="E12" i="12"/>
  <c r="E11" i="12"/>
  <c r="E6" i="12"/>
  <c r="E4" i="12"/>
  <c r="E9" i="23"/>
  <c r="E10" i="23"/>
  <c r="D4" i="12"/>
  <c r="D9" i="23"/>
  <c r="E5" i="12"/>
  <c r="D5" i="12"/>
  <c r="J12" i="15"/>
  <c r="D35" i="12"/>
  <c r="E8" i="12"/>
  <c r="H8" i="12"/>
  <c r="G8" i="12"/>
  <c r="F8" i="12"/>
  <c r="J8" i="12"/>
  <c r="D3" i="12"/>
  <c r="D10" i="23"/>
  <c r="I8" i="12"/>
  <c r="E3" i="12"/>
  <c r="C29" i="12"/>
  <c r="C16" i="12"/>
  <c r="C7" i="12"/>
  <c r="M5" i="17"/>
  <c r="N5" i="17"/>
  <c r="C18" i="12"/>
  <c r="C33" i="12"/>
  <c r="C12" i="12"/>
  <c r="D10" i="21"/>
  <c r="C10" i="21"/>
  <c r="C11" i="12"/>
  <c r="D9" i="21"/>
  <c r="C9" i="21"/>
  <c r="C3" i="21"/>
  <c r="C7" i="20"/>
  <c r="C8" i="12"/>
  <c r="H8" i="9"/>
  <c r="I8" i="9"/>
  <c r="J8" i="9"/>
  <c r="K8" i="9"/>
  <c r="C6" i="12"/>
  <c r="H16" i="18"/>
  <c r="I16" i="18"/>
  <c r="F5" i="12"/>
  <c r="G5" i="12"/>
  <c r="H5" i="12"/>
  <c r="J12" i="14"/>
  <c r="E35" i="12"/>
  <c r="F4" i="12"/>
  <c r="F9" i="23"/>
  <c r="F3" i="12"/>
  <c r="J14" i="13"/>
  <c r="F35" i="12"/>
  <c r="G4" i="12"/>
  <c r="F10" i="23"/>
  <c r="G9" i="23"/>
  <c r="G10" i="23"/>
  <c r="G3" i="12"/>
  <c r="C5" i="12"/>
  <c r="C17" i="12"/>
  <c r="C19" i="12"/>
  <c r="C20" i="12"/>
  <c r="C21" i="12"/>
  <c r="C22" i="12"/>
  <c r="C23" i="12"/>
  <c r="C24" i="12"/>
  <c r="C25" i="12"/>
  <c r="C26" i="12"/>
  <c r="C27" i="12"/>
  <c r="C28" i="12"/>
  <c r="C30" i="12"/>
  <c r="C31" i="12"/>
  <c r="J44" i="5"/>
  <c r="H35" i="12"/>
  <c r="H4" i="12"/>
  <c r="I4" i="12"/>
  <c r="J4" i="12"/>
  <c r="M8" i="9"/>
  <c r="L8" i="9"/>
  <c r="R6" i="8"/>
  <c r="H6" i="8"/>
  <c r="I6" i="8"/>
  <c r="J6" i="8"/>
  <c r="L6" i="8"/>
  <c r="M6" i="8"/>
  <c r="N6" i="8"/>
  <c r="O6" i="8"/>
  <c r="P6" i="8"/>
  <c r="Q6" i="8"/>
  <c r="M5" i="6"/>
  <c r="L5" i="6"/>
  <c r="J50" i="7"/>
  <c r="G35" i="12"/>
  <c r="I3" i="12"/>
  <c r="I4" i="23"/>
  <c r="I9" i="23"/>
  <c r="L7" i="19"/>
  <c r="M7" i="19"/>
  <c r="H9" i="23"/>
  <c r="H10" i="23"/>
  <c r="H3" i="12"/>
  <c r="J4" i="23"/>
  <c r="J3" i="23"/>
  <c r="J9" i="23"/>
  <c r="J3" i="12"/>
  <c r="C9" i="23"/>
  <c r="C4" i="12"/>
  <c r="S6" i="8"/>
  <c r="I3" i="23"/>
  <c r="C3" i="23"/>
  <c r="C4" i="23"/>
  <c r="C10" i="23"/>
  <c r="C3" i="12"/>
  <c r="C5" i="20"/>
  <c r="C4" i="20"/>
  <c r="D5" i="20"/>
  <c r="F10" i="4"/>
  <c r="J35" i="12"/>
  <c r="D6" i="20"/>
  <c r="D9" i="20"/>
  <c r="D8" i="20"/>
  <c r="D7" i="20"/>
  <c r="D4" i="20"/>
  <c r="J59" i="3"/>
  <c r="I35" i="12"/>
  <c r="C35" i="12"/>
  <c r="C36" i="12"/>
  <c r="J36" i="12"/>
  <c r="G36" i="12"/>
  <c r="H36" i="12"/>
  <c r="E36" i="12"/>
  <c r="F36" i="12"/>
  <c r="I36" i="12"/>
  <c r="D36" i="12"/>
</calcChain>
</file>

<file path=xl/comments1.xml><?xml version="1.0" encoding="utf-8"?>
<comments xmlns="http://schemas.openxmlformats.org/spreadsheetml/2006/main">
  <authors>
    <author>ArtemTor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ArtemTor:</t>
        </r>
        <r>
          <rPr>
            <sz val="9"/>
            <color indexed="81"/>
            <rFont val="Tahoma"/>
            <family val="2"/>
          </rPr>
          <t xml:space="preserve">
Годовой отчет 2008</t>
        </r>
      </text>
    </comment>
  </commentList>
</comments>
</file>

<file path=xl/sharedStrings.xml><?xml version="1.0" encoding="utf-8"?>
<sst xmlns="http://schemas.openxmlformats.org/spreadsheetml/2006/main" count="1780" uniqueCount="713">
  <si>
    <t xml:space="preserve"> Связь и информатика </t>
  </si>
  <si>
    <t>084</t>
  </si>
  <si>
    <t>ФЕДЕРАЛЬНОЕ АГЕНТСТВО СВЯЗИ</t>
  </si>
  <si>
    <t>084  04   10</t>
  </si>
  <si>
    <t xml:space="preserve"> Организация   и   проведение   XXII  Олимпийских   зимних   игр   и   XI Паралимпийских  зимних   игр   2014  года  в   городе   Сочи,   развитие города Сочи как горноклиматического курорта</t>
  </si>
  <si>
    <t>084  04   10   5500000</t>
  </si>
  <si>
    <t>103</t>
  </si>
  <si>
    <t>Международные      отношения      и  международное сотрудничество</t>
  </si>
  <si>
    <t>103  01   08</t>
  </si>
  <si>
    <t>103  04   08   5500000</t>
  </si>
  <si>
    <t>Транспорт</t>
  </si>
  <si>
    <t>110  04   08</t>
  </si>
  <si>
    <t>110</t>
  </si>
  <si>
    <t>110  04   08   5500000</t>
  </si>
  <si>
    <t>135  12   01   5500000</t>
  </si>
  <si>
    <t>135  12   04   5500000</t>
  </si>
  <si>
    <t>177  03   09   5500000</t>
  </si>
  <si>
    <t>177  03   10   5500000</t>
  </si>
  <si>
    <t>187  02   01   5500000</t>
  </si>
  <si>
    <t>187  02   09   5500000</t>
  </si>
  <si>
    <t>188  03   02   5500000</t>
  </si>
  <si>
    <t>188  03   03   5500000</t>
  </si>
  <si>
    <t>188  05   01   5500000</t>
  </si>
  <si>
    <t>188  09   01   5500000</t>
  </si>
  <si>
    <t>188  09   05   5500000</t>
  </si>
  <si>
    <t>192  03   11   5500000</t>
  </si>
  <si>
    <t>204  03   08   5500000</t>
  </si>
  <si>
    <t>204  09   05   5500000</t>
  </si>
  <si>
    <t>260  01   13   5500000</t>
  </si>
  <si>
    <t>303  09   05   5500000</t>
  </si>
  <si>
    <t>309  14   03   5500000</t>
  </si>
  <si>
    <t>777  11   03   5500000</t>
  </si>
  <si>
    <t>777  11   05   5500000</t>
  </si>
  <si>
    <t>Телевидение и радиовещание</t>
  </si>
  <si>
    <t>135  12   01</t>
  </si>
  <si>
    <t>135  12   04</t>
  </si>
  <si>
    <t>177  03   09</t>
  </si>
  <si>
    <t>Другие вопросы  в  области  средств массовой информации</t>
  </si>
  <si>
    <t>Защита населения  и  территории  от чрезвычайных ситуаций природного  и техногенного характера, гражданская оборона</t>
  </si>
  <si>
    <t>Обеспечение пожарной безопасности</t>
  </si>
  <si>
    <t>177  03   10</t>
  </si>
  <si>
    <t>МИНИСТЕРСТВО ОБОРОНЫ РОССИЙСКОЙ ФЕДЕРАЦИИ</t>
  </si>
  <si>
    <t>187  02   01</t>
  </si>
  <si>
    <t>Вооруженные     Силы     Российской Федерации</t>
  </si>
  <si>
    <t>187  02   09</t>
  </si>
  <si>
    <t>Другие    вопросы     в     области национальной обороны</t>
  </si>
  <si>
    <t>Органы внутренних дел</t>
  </si>
  <si>
    <t>188  03   02</t>
  </si>
  <si>
    <t>Внутренние войска</t>
  </si>
  <si>
    <t>Жилищное хозяйство</t>
  </si>
  <si>
    <t>188  05   01</t>
  </si>
  <si>
    <t xml:space="preserve">188  03   03 </t>
  </si>
  <si>
    <t>Санаторно-оздоровительная помощь</t>
  </si>
  <si>
    <t>188  09   05</t>
  </si>
  <si>
    <t>Стационарная медицинская помощь</t>
  </si>
  <si>
    <t>Миграционная политика</t>
  </si>
  <si>
    <t>192  03   11</t>
  </si>
  <si>
    <t>ФЕДЕРАЛЬНАЯ МИГРАЦИОННАЯ СЛУЖБА</t>
  </si>
  <si>
    <t xml:space="preserve">Органы  по  контролю  за   оборотом
 наркотических       средств       и
 психотропных веществ
</t>
  </si>
  <si>
    <t>204  03   08</t>
  </si>
  <si>
    <t>204  09   05</t>
  </si>
  <si>
    <t>Другие общегосударственные вопросы</t>
  </si>
  <si>
    <t>260  01   13</t>
  </si>
  <si>
    <t>303  09   05</t>
  </si>
  <si>
    <t>Прочие   межбюджетные    трансферты
 общего характера</t>
  </si>
  <si>
    <t>309  14   03</t>
  </si>
  <si>
    <t>Спорт высших достижений</t>
  </si>
  <si>
    <t>777   11  03</t>
  </si>
  <si>
    <t>Другие    вопросы    в    области
 физической культуры и спорта</t>
  </si>
  <si>
    <t>777   11  05</t>
  </si>
  <si>
    <t>084  04   10   5500711  413</t>
  </si>
  <si>
    <t>103  04   08   5500102  521</t>
  </si>
  <si>
    <t>103  04   08   5500302  630</t>
  </si>
  <si>
    <t>110  04   08   5501300  810</t>
  </si>
  <si>
    <t>104  01   08</t>
  </si>
  <si>
    <t>104  04   08   5500000</t>
  </si>
  <si>
    <t>Строительство объектов  социального и производственного  комплексов,  в том         числе          объектов общегражданского        назначения, жилья, инфраструктуры</t>
  </si>
  <si>
    <t>Приобретение специализированного  и пассажирского автотранспорта</t>
  </si>
  <si>
    <t>Субсидии автономной  некоммерческой организации "Транспортная  дирекция Олимпийских игр"</t>
  </si>
  <si>
    <t>Субсидии               федеральному государственному         унитарному предприятию     "Росморпорт"     на возмещение затрат по привлечению  и обслуживанию    круизных     судов,  используемых    для     организации проживания персонала  и  клиентских групп</t>
  </si>
  <si>
    <t xml:space="preserve">МИНИСТЕРСТВО ТРАНСПОРТА РОССИЙСКОЙ ФЕДЕРАЦИИ </t>
  </si>
  <si>
    <t>ФЕДЕРАЛЬНОЕ АГЕНТСТВО МОРСКОГО И РЕЧНОГО ТРАНСПОРТА</t>
  </si>
  <si>
    <t>ФЕДЕРАЛЬНОЕ АГЕНТСТВО ПО ПЕЧАТИ И МАССОВЫМ КОММУНИКАЦИЯМ</t>
  </si>
  <si>
    <t xml:space="preserve">МИНИСТЕРСТВО РОССИЙСКОЙ ФЕДЕРАЦИИ ПО  ДЕЛАМ  ГРАЖДАНСКОЙ  ОБОРОНЫ, ЧРЕЗВЫЧАЙНЫМ   СИТУАЦИЯМ    И ЛИКВИДАЦИИ ПОСЛЕДСТВИЙ  СТИХИЙНЫХ БЕДСТВИЙ               </t>
  </si>
  <si>
    <t>МИНИСТЕРСТВО   ВНУТРЕННИХ   ДЕЛ
 РОССИЙСКОЙ ФЕДЕРАЦИИ</t>
  </si>
  <si>
    <t xml:space="preserve">ФЕДЕРАЛЬНАЯ  СЛУЖБА  РОССИЙСКОЙ
 ФЕДЕРАЦИИ ПО КОНТРОЛЮ ЗА ОБОРОТОМ
 НАРКОТИКОВ              </t>
  </si>
  <si>
    <t>ФЕДЕРАЛЬНОЕ   АГЕНТСТВО    ПО
 ОБУСТРОЙСТВУ    ГОСУДАРСТВЕННОЙ
 ГРАНИЦЫ РОССИЙСКОЙ ФЕДЕРАЦИИ</t>
  </si>
  <si>
    <t>УПРАВЛЕНИЕ  ДЕЛАМИ   ПРЕЗИДЕНТА
 РОССИЙСКОЙ ФЕДЕРАЦИИ</t>
  </si>
  <si>
    <t>МИНИСТЕРСТВО     РЕГИОНАЛЬНОГО
 РАЗВИТИЯ РОССИЙСКОЙ ФЕДЕРАЦИИ</t>
  </si>
  <si>
    <t>МИНИСТЕРСТВО СПОРТА  РОССИЙСКОЙ ФЕДЕРАЦИИ</t>
  </si>
  <si>
    <t>135</t>
  </si>
  <si>
    <t>177</t>
  </si>
  <si>
    <t>187</t>
  </si>
  <si>
    <t>188</t>
  </si>
  <si>
    <t>188  09   01</t>
  </si>
  <si>
    <t>192</t>
  </si>
  <si>
    <t>204</t>
  </si>
  <si>
    <t>260</t>
  </si>
  <si>
    <t>303</t>
  </si>
  <si>
    <t>309</t>
  </si>
  <si>
    <t>777</t>
  </si>
  <si>
    <t>Субсидии автономной  некоммерческой организации "Спортивное вещание"</t>
  </si>
  <si>
    <t>135  12   01   5500301  630</t>
  </si>
  <si>
    <t>тысячи рублей</t>
  </si>
  <si>
    <t>135  12   04   5500900  810</t>
  </si>
  <si>
    <t xml:space="preserve"> Субсидии               федеральному государственному         унитарному предприятию  "Российское  агентство международной    информации    "РИА Новости"      на       приобретение  специализированного оборудования  и подготовку    кадров    в     целях  фотографического   освещения   XXII Олимпийских   зимних   игр   и   XI  Паралимпийских  зимних   игр   2014 года в городе Сочи</t>
  </si>
  <si>
    <t>177  03   09   5500821  244</t>
  </si>
  <si>
    <t xml:space="preserve"> Авиационная техника</t>
  </si>
  <si>
    <t>Другие   вооружения,   военная    и
 специальная техника</t>
  </si>
  <si>
    <t>177  03   10   5500828  244</t>
  </si>
  <si>
    <t>Статья расходов</t>
  </si>
  <si>
    <t>187  02   01   5506700  134</t>
  </si>
  <si>
    <t>187  02   01   5506700  244</t>
  </si>
  <si>
    <t>Иные    выплаты    персоналу,    за
 исключением денежного довольствия</t>
  </si>
  <si>
    <t>Прочая  закупка  товаров,  работ  и
 услуг для государственных нужд</t>
  </si>
  <si>
    <t>187  02   09   5500720  412</t>
  </si>
  <si>
    <t>Строительство     специальных     и
 военных объектов</t>
  </si>
  <si>
    <t>188  03   02   5500720  412</t>
  </si>
  <si>
    <t>188  03   02   5506700  134</t>
  </si>
  <si>
    <t>188  03   02   5506700  200</t>
  </si>
  <si>
    <t xml:space="preserve">Закупка товаров, работ и услуг  для
 государственных нужд
</t>
  </si>
  <si>
    <t>188  03   03   5506700  200</t>
  </si>
  <si>
    <t xml:space="preserve"> Закупка товаров, работ и услуг  для
 государственных нужд</t>
  </si>
  <si>
    <t>188  05   01   5500731  412</t>
  </si>
  <si>
    <t>188  09   01   5509900  244</t>
  </si>
  <si>
    <t>188  09   05   5500720  412</t>
  </si>
  <si>
    <t xml:space="preserve">Строительство     специальных     и
 военных объектов                     </t>
  </si>
  <si>
    <t xml:space="preserve">Прочая  закупка  товаров,  работ  и
 услуг для государственных нужд </t>
  </si>
  <si>
    <t>188  09   05   5509900  244</t>
  </si>
  <si>
    <t>192  03   11   5500500  244</t>
  </si>
  <si>
    <t xml:space="preserve">Прочая  закупка  товаров,  работ  и
 услуг для государственных нужд       </t>
  </si>
  <si>
    <t>204  03   08   5506700  244</t>
  </si>
  <si>
    <t xml:space="preserve"> Другие   вооружения,   военная    и
 специальная техника                  </t>
  </si>
  <si>
    <t>204  03   08   5500828  212</t>
  </si>
  <si>
    <t>204  09   05   5500720  412</t>
  </si>
  <si>
    <t>260  01   13   5500711  412</t>
  </si>
  <si>
    <t>303  09   05   5500711  400</t>
  </si>
  <si>
    <t>309  14   03   5500601  521</t>
  </si>
  <si>
    <t>777  11   03   5500303  630</t>
  </si>
  <si>
    <t>777  11   05   5501000  521</t>
  </si>
  <si>
    <t>Приложение 7.1</t>
  </si>
  <si>
    <t>415   09  05   5500711   413</t>
  </si>
  <si>
    <t>415   09  05   5500000</t>
  </si>
  <si>
    <t>ГЕНЕРАЛЬНАЯ           ПРОКУРАТУРА
 РОССИЙСКОЙ ФЕДЕРАЦИИ</t>
  </si>
  <si>
    <t>415   09  05</t>
  </si>
  <si>
    <t>022</t>
  </si>
  <si>
    <t>МИНИСТЕРСТВО ЭНЕРГЕТИКИ РОССИЙСКОЙ ФЕДЕРАЦИИ</t>
  </si>
  <si>
    <t>Топливно-энергетический комплекс</t>
  </si>
  <si>
    <t>022   04  02</t>
  </si>
  <si>
    <t>022   04  02   5500000</t>
  </si>
  <si>
    <t>Взнос в уставный капитал открытого акционерного общества "Федеральная сетевая компания Единой энергетической системы" (г. Москва) в целях реализации мероприятий, связанных со строительством олимпийских объектов, предусмотренных Программой строительства олимпийских объектов и развития города Сочи как горноклиматического курорта</t>
  </si>
  <si>
    <t>МИНИСТЕРСТВО ЗДРАВООХРАНЕНИЯ РОССИЙСКОЙ ФЕДЕРАЦИИ</t>
  </si>
  <si>
    <t>056</t>
  </si>
  <si>
    <t>056   09  09</t>
  </si>
  <si>
    <t>Другие вопросы в области здравоохранения</t>
  </si>
  <si>
    <t>056   09  09   5500000</t>
  </si>
  <si>
    <t>Мероприятия в области здравоохранения, спорта и физической культуры, туризма</t>
  </si>
  <si>
    <t>056 09 09 5509700 540</t>
  </si>
  <si>
    <t>022 04 02 5501500 450</t>
  </si>
  <si>
    <t>204 03 08 5506700 134</t>
  </si>
  <si>
    <t>204 03 08 5506700 244</t>
  </si>
  <si>
    <t>Иные выплаты персоналу, за исключением денежного довольствия</t>
  </si>
  <si>
    <t xml:space="preserve">Строительство объектов  социального и производственного  комплексов,  в том         числе          объектов общегражданского        назначения, жилья, инфраструктуры                </t>
  </si>
  <si>
    <t>Реализация   мероприятий    краевой целевой   программы    "Обеспечение строительства олимпийских  объектов и   развития   города   Сочи    как горноклиматического   и бальнеологического курорта"</t>
  </si>
  <si>
    <t xml:space="preserve">Субсидии автономной  некоммерческой организации        "Организационный комитет  XXII  Олимпийских   зимних игр и XI Паралимпийских зимних  игр  2014 года в г. Сочи"
</t>
  </si>
  <si>
    <t>Подготовка и  реализация  Программы общественно значимых мероприятий  в период       организации       XXII  Олимпийских   зимних   игр   и   XI  Паралимпийских  зимних   игр   2014  года</t>
  </si>
  <si>
    <t xml:space="preserve"> Строительство и приобретение  жилых помещений      для      постоянного проживания   имеющих    специальные звания   сотрудников    федеральных органов  исполнительной  власти,  в которых    предусмотрена    служба, приравненная к военной</t>
  </si>
  <si>
    <t>415</t>
  </si>
  <si>
    <t>Органы  по  контролю  за   оборотом наркотических       средств       и психотропных веществ</t>
  </si>
  <si>
    <t>КБК</t>
  </si>
  <si>
    <t>107</t>
  </si>
  <si>
    <t>ФЕДЕРАЛЬНОЕ АГЕНТСТВО ВОЗДУШНОГО ТРАНСПОРТА</t>
  </si>
  <si>
    <t>107  04   08</t>
  </si>
  <si>
    <t>Федеральная    целевая    программа "Модернизация    Единой     системы организации   воздушного   движения Российской Федерации (2009  -  2015 годы)"</t>
  </si>
  <si>
    <t>107  04   08   1007600</t>
  </si>
  <si>
    <t>107  04   08   1007698  422</t>
  </si>
  <si>
    <t>Реализация      мероприятий      по организации   и   проведению   XXII Олимпийских   зимних   игр   и   XI Паралимпийских  зимних   игр   2014 года</t>
  </si>
  <si>
    <t>108</t>
  </si>
  <si>
    <t>108  04   09   1810398  411</t>
  </si>
  <si>
    <t>Федеральная    целевая    программа "Развитие   транспортной    системы России (2010 - 2015 годы)"</t>
  </si>
  <si>
    <t>108  04   09   1810000</t>
  </si>
  <si>
    <t>Дорожное    хозяйство     (дорожные фонды)</t>
  </si>
  <si>
    <t>108  04   09</t>
  </si>
  <si>
    <t>ФЕДЕРАЛЬНОЕ ДОРОЖНОЕ АГЕНТСТВО</t>
  </si>
  <si>
    <t>110  04   08   1810498  422</t>
  </si>
  <si>
    <t>110  04   08   1810000</t>
  </si>
  <si>
    <t>103  04   08</t>
  </si>
  <si>
    <t>110  04   08   3010500  810</t>
  </si>
  <si>
    <t>Субсидии               федеральному государственному         унитарному предприятию     "Росморпорт"     на компенсацию   потерь   в   доходах, связанных с организацией  паромного сообщения для доставки  грузов  длястроительства олимпийских объектов</t>
  </si>
  <si>
    <t>110  04   08   3010304</t>
  </si>
  <si>
    <t>Субсидии юридическим  лицам  (кроме государственных    учреждений)    и физическим лицам  -  производителям товаров, работ, услуг</t>
  </si>
  <si>
    <t>309  04   12   0990201  821</t>
  </si>
  <si>
    <t xml:space="preserve"> Имущественный        взнос        в Государственную    корпорацию    по строительству олимпийских  объектов и   развитию   города   Сочи    как горноклиматического курорта</t>
  </si>
  <si>
    <t>309  04   12   0990000</t>
  </si>
  <si>
    <t>Субсидии            государственным  корпорациям        (государственным компаниям)</t>
  </si>
  <si>
    <t>309  04   12</t>
  </si>
  <si>
    <t>Другие    вопросы     в     области национальной экономики</t>
  </si>
  <si>
    <t>Приложение 7.2</t>
  </si>
  <si>
    <t>777  11   03   5091401  330</t>
  </si>
  <si>
    <t>Премии,  стипендии  за   выдающиеся заслуги</t>
  </si>
  <si>
    <t>777  11   03   5090000</t>
  </si>
  <si>
    <t>Стипендии   Президента   Российской Федерации спортсменам,  тренерам  и иным    специалистам     спортивных сборных      команд      Российской Федерации    по    видам    спорта, включенным в программы  Олимпийских игр,    Паралимпийских    игр     и Сурдлимпийских    игр,    чемпионам Олимпийских   игр,   Паралимпийских игр и Сурдлимпийских игр</t>
  </si>
  <si>
    <t>110  04   08   3010500</t>
  </si>
  <si>
    <t xml:space="preserve">Строительство объектов  социального и производственного  комплексов,  в том         числе          объектов общегражданского        назначения, жилья, инфраструктуры        </t>
  </si>
  <si>
    <t>103 04 08 24 7 6253 600</t>
  </si>
  <si>
    <t>Субсидии автономной некоммерческой организации "Транспортная дирекция Олимпийских игр" в рамках подпрограммы "Транспортное обеспечение Олимпийских игр 2014 года и XXVII Всемирной летней Универсиады 2013 года в городе Казани" государственной программы Российской Федерации "Развитие транспортной системы" (Предоставление субсидий бюджетным, автономным учреждениям и иным некоммерческим организациям)</t>
  </si>
  <si>
    <t>Субсидии федеральному государственному унитарному предприятию "Росморпорт" на возмещение затрат по привлечению и обслуживанию круизных судов, используемых для организации проживания персонала и клиентских групп, в рамках подпрограммы "Транспортное обеспечение Олимпийских игр 2014 года и XXVII Всемирной летней Универсиады 2013 года в городе Казани" государственной программы Российской Федерации "Развитие транспортной системы" (Иные бюджетные ассигнования)</t>
  </si>
  <si>
    <t>110 04 08 24 7 6563 800</t>
  </si>
  <si>
    <t>135 12 04 23 2 6405 800</t>
  </si>
  <si>
    <t>Субсидии федеральному государственному унитарному предприятию "Российское агентство международной информации "РИА Новости" на приобретение специализированного оборудования и подготовку кадров в целях фотографического освещения XXII Олимпийских зимних игр и XI Паралимпийских зимних игр 2014 года в городе Сочи в рамках подпрограммы "Информационная среда" государственной программы Российской Федерации "Информационное общество (2011 - 2020 годы)" (Иные бюджетные ассигнования)</t>
  </si>
  <si>
    <t>309 04 12 99 9 6510 800</t>
  </si>
  <si>
    <t>Имущественный взнос в Государственную корпорацию по строительству олимпийских объектов и развитию города Сочи как горноклиматического курорта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 (Иные бюджетные ассигнования)</t>
  </si>
  <si>
    <t>Стипендии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 в рамках подпрограммы "Развитие спорта высших достижений и системы подготовки спортивного резерва" государственной программы Российской Федерации "Развитие физической культуры и спорта" (Социальное обеспечение и иные выплаты населению)</t>
  </si>
  <si>
    <t>777 11 03 13 2 3044 300</t>
  </si>
  <si>
    <t>092 11 03 99 9 6510 800</t>
  </si>
  <si>
    <t>092</t>
  </si>
  <si>
    <t>МИНИСТЕРСТВО ФИНАНСОВ РОССИЙСКОЙ ФЕДЕРАЦИИ</t>
  </si>
  <si>
    <t>Взнос в уставный капитал открытого акционерного общества "Холдинг межрегиональных распределительных сетевых компаний" (г. Москва) в рамках организации и проведения XXII Олимпийских зимних игр и XI Паралимпийских зимних игр 2014 года в городе Сочи, развития города Сочи как горноклиматического курорта</t>
  </si>
  <si>
    <t>022 0402 1020602 400</t>
  </si>
  <si>
    <t>Бюджетные инвестиции в объекты капитального строительства, не включенные в целевые программы</t>
  </si>
  <si>
    <t>022 0402 1020000</t>
  </si>
  <si>
    <t>Приобретение специализированного и пассажирского автотранспорта для обслуживания пассажиров в период подготовки и проведения XXII Олимпийских зимних игр и XI Паралимпийских зимних игр 2014 года в городе Сочи</t>
  </si>
  <si>
    <t>107  04   09   1810000</t>
  </si>
  <si>
    <t>108  04   08   1810698  422</t>
  </si>
  <si>
    <t>109 0408 5500201 450</t>
  </si>
  <si>
    <t>Взнос в уставный капитал открытого акционерного общества "Российские железные дороги"</t>
  </si>
  <si>
    <t>109 0408 5500000</t>
  </si>
  <si>
    <t>ФЕДЕРАЛЬНОЕ АГЕНТСТВО ЖЕЛЕЗНОДОРОЖНОГО ТРАНСПОРТА</t>
  </si>
  <si>
    <t>109</t>
  </si>
  <si>
    <t>109  04   08</t>
  </si>
  <si>
    <t>108  04   09   1810398  410</t>
  </si>
  <si>
    <t>110 0408 5500711 422</t>
  </si>
  <si>
    <t>Строительство объектов социального и производственного комплексов, в том числе объектов общегражданского назначения, жилья, инфраструктуры</t>
  </si>
  <si>
    <t>169</t>
  </si>
  <si>
    <t>ФЕДЕРАЛЬНАЯ СЛУЖБА ПО ГИДРОМЕТЕОРОЛОГИИ И МОНИТОРИНГУ ОКРУЖАЮЩЕЙ СРЕДЫ</t>
  </si>
  <si>
    <t>Другие вопросы в области охраны окружающей среды</t>
  </si>
  <si>
    <t>169 0605 5500711 413</t>
  </si>
  <si>
    <t>Организация и проведение XXII Олимпийских зимних игр и XI Паралимпийских зимних игр 2014 года в городе Сочи, развитие города Сочи как горноклиматического курорта</t>
  </si>
  <si>
    <t>ПРИЛОЖЕНИ 6. ВЕДОМСТВЕННАЯ СТРУКТУРА
РАСХОДОВ ФЕДЕРАЛЬНОГО БЮДЖЕТА НА 2013 ГОД</t>
  </si>
  <si>
    <t>ПРИЛОЖЕНИЕ 3. ВЕДОМСТВЕННАЯ СТРУКТУРА
РАСХОДОВ ФЕДЕРАЛЬНОГО БЮДЖЕТА НА 2013 ГОД</t>
  </si>
  <si>
    <t>ПРИЛОЖЕНИЕ 7. ВЕДОМСТВЕННАЯ СТРУКТУРА
РАСХОДОВ ФЕДЕРАЛЬНОГО БЮДЖЕТА НА 2013 ГОД</t>
  </si>
  <si>
    <t>169 0605 5500000</t>
  </si>
  <si>
    <t>177 0309 5500711 412</t>
  </si>
  <si>
    <t>177 0309 5500821 244</t>
  </si>
  <si>
    <t>Авиационная техника</t>
  </si>
  <si>
    <t>Корабли и катера</t>
  </si>
  <si>
    <t>177 0309 5500822 244</t>
  </si>
  <si>
    <t>177 0310 5500711 412</t>
  </si>
  <si>
    <t>Закупка и 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</t>
  </si>
  <si>
    <t>177 0310 5500820</t>
  </si>
  <si>
    <t>777 1103 1005898 244</t>
  </si>
  <si>
    <t>Прочая закупка товаров, работ и услуг для государственных нужд</t>
  </si>
  <si>
    <t>Бюджетные инвестиции в объекты государственной собственности федеральным государственным учреждениям</t>
  </si>
  <si>
    <t>Электронная техника и средства связи</t>
  </si>
  <si>
    <t>177 0309 5500826 240</t>
  </si>
  <si>
    <t>Прочая продукция производственно-технического назначения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</si>
  <si>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</si>
  <si>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177 0309 5506700 200</t>
  </si>
  <si>
    <t>177 0309 5500829 244</t>
  </si>
  <si>
    <t>188 0302 5500000</t>
  </si>
  <si>
    <t>188 0303 5500000</t>
  </si>
  <si>
    <t>188 0501 5500731 400</t>
  </si>
  <si>
    <t>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власти, в которых предусмотрена служба, приравненная к военной</t>
  </si>
  <si>
    <t>188 0901 5509900 244</t>
  </si>
  <si>
    <t>188 0905 5500000</t>
  </si>
  <si>
    <t>192 0311 5500000</t>
  </si>
  <si>
    <t xml:space="preserve">Постановление Правительства РФ от 05.12.2001 N 848
(ред. от 02.11.2013)
"О Федеральной целевой программе "Развитие транспортной системы России (2010 - 2020 годы)"
</t>
  </si>
  <si>
    <t>строительство новой пассажирской  железнодорожной линии для организации перевозок пассажиров из аэропорта в г.Адлере и обратно в рамках проведения XXII Олимпийских зимних игр и XI Паралимпийских зимних игр 2014 года в г. Сочи</t>
  </si>
  <si>
    <t>Организация интермодальных перевозок на участке
Сочи - Адлер - аэропорт Сочи</t>
  </si>
  <si>
    <t>Усиление инфраструктуры железнодорожной линии
Туапсе - Адлер</t>
  </si>
  <si>
    <t>ПОДПРОГРАММА "ЖЕЛЕЗНОДОРОЖНЫЙ ТРАНСПОРТ"</t>
  </si>
  <si>
    <t>обеспечение в период 2010 - 2013 годов         перевозок по железной дороге запланированных   объемов грузов для строительства олимпийских   объектов - 44,1 млн. тонн и для обеспечения  г. Сочи - 20,5 млн. тонн</t>
  </si>
  <si>
    <t>ИТОГО (МЛН. РУБ.)</t>
  </si>
  <si>
    <t>Строительство и реконструкция автомобильной дороги М-27
Джубга - Сочи до границы с Грузией (на Тбилиси и Баку)</t>
  </si>
  <si>
    <t>Строительство и реконструкция участков автомобильной дороги, в том числе  предусмотренных Программой строительства олимпийских объектов и развития города Сочи как горноклиматического курорта, утвержденной постановлением Правительства Российской Федерации от 29 декабря 2007 г. N 991, участка  Адлер - Веселое, а также участка между транспортными развязками км 202 + 600 "Голубые Дали" и км 204 + 000 "Адлерское кольцо"  (ул. Ленина), транспортных развязок на разных уровнях "Адлерское кольцо", в микрорайоне Голубые Дали, на пересечении просп. Курортного и  ул. 20 Горнострелковой дивизии (км 184,  "Стадион"), на пересечении улиц Виноградной и  Донской (км 174), III очереди (р. Псахе - пос. Нижняя Хобза) обхода г. Сочи, автодорожного моста через р. Сочи, расположенного в створе Дублера Курортного проспекта г. Сочи.</t>
  </si>
  <si>
    <t>Создание грузового района порта Сочи с созданием береговой инфраструктуры в устье р. Мзымта с дальнейшим перепрофилированием в инфраструктуру яхтинга</t>
  </si>
  <si>
    <t>ПОДПРОГРАММА "АВТОМОБИЛЬНЫЕ ДОРОГИ"</t>
  </si>
  <si>
    <t>БЮДЖЕТ</t>
  </si>
  <si>
    <t>РЖД</t>
  </si>
  <si>
    <t>обеспечение обработки грузов для  строительства олимпийских объектов</t>
  </si>
  <si>
    <t>Морской порт Сочи с береговой инфраструктурой с целью создания международного центра морских пассажирскихи круизных перевозок</t>
  </si>
  <si>
    <t>Волнозащитное сооружение в акватории грузового района морского порта Сочи в устье р. Мзымта в целях обеспечения безопасной стоянки круизных судов (проектные и изыскательские работы, строительство)</t>
  </si>
  <si>
    <t xml:space="preserve">увеличение международных пассажирских и круизных перевозок в г. Сочи
</t>
  </si>
  <si>
    <t>обеспечение безопасного захода и стоянки круизных судов в грузовом районе порта Сочи  в устье р. Мзымта в период проведения XXII Олимпийских зимних игр и XI Паралимпийских зимних игр 2014 года в  г. Сочи для использования этих судов в качестве отелей</t>
  </si>
  <si>
    <t>Реконструкция аэродрома аэропорта г. Сочи (Адлер). II этап строительства, Краснодарский край</t>
  </si>
  <si>
    <t>подготовка аэропорта к XXII зимним Олимпийским играм задачи  и XI Паралимпийским играм 2014 года в г. Сочи, обеспечение приема современных воздушных судов и соответствия современным требованиям обслуживания авиаперевозок</t>
  </si>
  <si>
    <t>ПОДПРОГРАММА "ГРАЖДАНСКАЯ АВИАЦИЯ"</t>
  </si>
  <si>
    <t>БЮДЖЕТ КРАЯ</t>
  </si>
  <si>
    <t>Строительство Центральной автомагистрали г. Сочи "Дублер  Курортного  проспекта",  строящейся от  172-го километра  федеральной автомобильной  дороги М-27  Джубга - Сочи (р.  Псахе) до началаобхода г. Сочи (р. Агура</t>
  </si>
  <si>
    <t>СТроительство  автомобильной  транспортной  развязки  "Аэропорт" в двух уровнях (км 2) на автомобильной дороге Адлер  (автомобильная  дорога Джубга -  Сочи) - Красная  Поляна</t>
  </si>
  <si>
    <t>Реконструкция и строительство 7 морских терминаловморского порта Сочи (Адлер, Кургородок, Хоста, Мацеста,Дагомыс, Лоо, Лазаревское)</t>
  </si>
  <si>
    <t>увеличение местных пассажирских перевозок в районе г. Сочи, восстановление местных пассажирских морских линий и увеличение пассажиропотока</t>
  </si>
  <si>
    <t>Строительство многофункционального
аварийно-спасательного судна мощностью 4 МВт</t>
  </si>
  <si>
    <t xml:space="preserve">строительство 4 судов (в том числе 2 - для обеспечения работы грузовых районов порта Сочи) </t>
  </si>
  <si>
    <t>федеральный бюджет</t>
  </si>
  <si>
    <t>бюджет края</t>
  </si>
  <si>
    <t>внебюджетные</t>
  </si>
  <si>
    <t>лист</t>
  </si>
  <si>
    <t>описание</t>
  </si>
  <si>
    <t>источник</t>
  </si>
  <si>
    <t>ТР-АВТО</t>
  </si>
  <si>
    <t>ТР-ЖД</t>
  </si>
  <si>
    <t>ТР-МОР</t>
  </si>
  <si>
    <t>ТР-АВИА</t>
  </si>
  <si>
    <t>ПОДПРОГРАММА "АВТОМОБИЛЬНЫЕ ДОРОГИ". ФЦП "Развитие транспортной системы России (2010 - 2020 годы)</t>
  </si>
  <si>
    <t>Постановление Правительства РФ от 05.12.2001 N 848 (ред. от 02.11.2013) "О Федеральной целевой программе "Развитие транспортной системы России (2010 - 2020 годы)"</t>
  </si>
  <si>
    <t>источник информации</t>
  </si>
  <si>
    <t>ПОДПРОГРАММА "ЖЕЛЕЗНОДОРОЖНЫЙ ТРАНСПОРТ". ФЦП "Развитие транспортной системы России (2010 - 2020 годы)</t>
  </si>
  <si>
    <t>ПОДПРОГРАММА "МОРСКОЙ ТРАНСПОРТ"</t>
  </si>
  <si>
    <t>ПОДПРОГРАММА "МОРСКОЙ ТРАНСПОРТ". ФЦП "Развитие транспортной системы России (2010 - 2020 годы)</t>
  </si>
  <si>
    <t>ПОДПРОГРАММА "ГРАЖДАНСКАЯ АВИАЦИЯ". ФЦП "Развитие транспортной системы России (2010 - 2020 годы)</t>
  </si>
  <si>
    <t>Б2008</t>
  </si>
  <si>
    <t>Б2009</t>
  </si>
  <si>
    <t>Б2010</t>
  </si>
  <si>
    <t>Б2011</t>
  </si>
  <si>
    <t>Б2012</t>
  </si>
  <si>
    <t>Б2013</t>
  </si>
  <si>
    <t>Б2014</t>
  </si>
  <si>
    <t>Федеральный закон от 02.12.2013 N 349-ФЗ "О федеральном бюджете на 2014 год и на плановый период 2015 и 2016 годов"</t>
  </si>
  <si>
    <t>Федеральный бюджет 2014 года</t>
  </si>
  <si>
    <t>Федеральный бюджет 2013 года</t>
  </si>
  <si>
    <t>Федеральный бюджет 2008 года</t>
  </si>
  <si>
    <t>Федеральный бюджет 2009 года</t>
  </si>
  <si>
    <t>Федеральный бюджет 2010 года</t>
  </si>
  <si>
    <t>Федеральный бюджет 2011 года</t>
  </si>
  <si>
    <t>Федеральный бюджет 2012 года</t>
  </si>
  <si>
    <t>бюджет</t>
  </si>
  <si>
    <t>Свод федерального бюджета за 2008-2014 года</t>
  </si>
  <si>
    <t>ИТОГО</t>
  </si>
  <si>
    <t>ИТОГО:</t>
  </si>
  <si>
    <t>РАСХОДЫ ФЕДЕРАЛЬНОГО БЮДЖЕТА НА ОЛИМПИАДУ ЗА 2008-2014 ГОДА</t>
  </si>
  <si>
    <t>Имущественный взнос в Государственную корпорацию "Олимпстрой"</t>
  </si>
  <si>
    <t>ТЫСЯЧИ РУБЛЕЙ</t>
  </si>
  <si>
    <t>Федеральный закон от 03.12.2012 N 216-ФЗ (ред. от 02.12.2013) "О федеральном бюджете на 2013 год и на плановый период 2014 и 2015 годов"</t>
  </si>
  <si>
    <t>Федеральный закон от 30.09.2013 N 254-ФЗ "Об исполнении федерального бюджета за 2012 год"</t>
  </si>
  <si>
    <t>Федеральный закон от 02.10.2012 N 151-ФЗ "Об исполнении федерального бюджета за 2011 год"</t>
  </si>
  <si>
    <t>Стипендии Президента спортсменам</t>
  </si>
  <si>
    <t>022   0402   1020600   558</t>
  </si>
  <si>
    <t>051   0605   1020201   550</t>
  </si>
  <si>
    <t xml:space="preserve">Другие  вопросы  в  области   охраны  окружающей среды       </t>
  </si>
  <si>
    <t xml:space="preserve">051   0605 </t>
  </si>
  <si>
    <t>051   0605   1020201</t>
  </si>
  <si>
    <t xml:space="preserve">МИНИСТЕРСТВО  ПРИРОДНЫХ  РЕСУРСОВ  И  ЭКОЛОГИИ РОССИЙСКОЙ ФЕДЕРАЦИИ         </t>
  </si>
  <si>
    <t>051</t>
  </si>
  <si>
    <t>Бюджетные                инвестиции, осуществляемые в рамках  организации и   проведения   XXII    Олимпийских зимних  игр  и   XI   Паралимпийских зимних игр 2014 года в городе  Сочи, развития     города     Сочи     как горноклиматического курорта</t>
  </si>
  <si>
    <t xml:space="preserve">Строительство  объектов  социального и  производственного  комплексов,  в том числе объектов  общегражданского назначения, жилья, инфраструктуры             </t>
  </si>
  <si>
    <t xml:space="preserve">052   0406   1020201 </t>
  </si>
  <si>
    <t>052   0406   1020201   550</t>
  </si>
  <si>
    <t xml:space="preserve">Водное хозяйство </t>
  </si>
  <si>
    <t xml:space="preserve">052   0406 </t>
  </si>
  <si>
    <t xml:space="preserve"> ФЕДЕРАЛЬНОЕ     АГЕНТСТВО     ВОДНЫХ РЕСУРСОВ         </t>
  </si>
  <si>
    <t>052</t>
  </si>
  <si>
    <t>084   0410   1020201   550</t>
  </si>
  <si>
    <t xml:space="preserve">084   0410   1020201            </t>
  </si>
  <si>
    <t xml:space="preserve">103   0408   5500302   553      </t>
  </si>
  <si>
    <t xml:space="preserve">107   0408   1007600   550         </t>
  </si>
  <si>
    <t>107   0408   1008106   550</t>
  </si>
  <si>
    <t xml:space="preserve">108   0409   1008103   550     </t>
  </si>
  <si>
    <t>108  04   09  1008100</t>
  </si>
  <si>
    <t>107  04   08   1008100</t>
  </si>
  <si>
    <t>Софинансирование            объектов капитального           строительства государственной        собственности субъектов    Российской    Федерации (объектов               капитального строительства          собственности муниципальных образований) в  рамках организации   и   проведения    XXII Олимпийских   зимних   игр   и    XI Паралимпийских зимних игр 2014  года в городе Сочи, развития города  Сочи как горноклиматического курорта</t>
  </si>
  <si>
    <t xml:space="preserve">108   0409   1008103   554 </t>
  </si>
  <si>
    <t>109   0408   5500200   359</t>
  </si>
  <si>
    <t>110   0408   1008104   550</t>
  </si>
  <si>
    <t xml:space="preserve"> 110   0408   1008100</t>
  </si>
  <si>
    <t>135   1201   5500301   553</t>
  </si>
  <si>
    <t>169   0605   1020201   550</t>
  </si>
  <si>
    <t>169   0605   1020200</t>
  </si>
  <si>
    <t xml:space="preserve">Строительство               объектов общегражданского назначения           </t>
  </si>
  <si>
    <t xml:space="preserve"> Выполнение    функций     бюджетными учреждениями в рамках организации  и проведения XXII  Олимпийских  зимних игр и XI Паралимпийских  зимних  игр 2014 года в  городе  Сочи,  развития города Сочи как  горноклиматического курорта</t>
  </si>
  <si>
    <t>169   0605   5509900   557</t>
  </si>
  <si>
    <t>169   0605   5500000</t>
  </si>
  <si>
    <t>169   0605</t>
  </si>
  <si>
    <t>177   0309   1020201   550</t>
  </si>
  <si>
    <t xml:space="preserve">177   0309   1020201            </t>
  </si>
  <si>
    <t>177   0310   1020201   550</t>
  </si>
  <si>
    <t xml:space="preserve">177   0310   1020201  </t>
  </si>
  <si>
    <t>177   0310   5506700   014</t>
  </si>
  <si>
    <t>Функционирование  органов  в   сфере национальной           безопасности, правоохранительной  деятельности   иоборон</t>
  </si>
  <si>
    <t>177   0310   5500000</t>
  </si>
  <si>
    <t>177  03  10</t>
  </si>
  <si>
    <t>ПРИЛОЖЕНИЕ 3. ВЕДОМСТВЕННАЯ СТРУКТУРА
РАСХОДОВ ФЕДЕРАЛЬНОГО БЮДЖЕТА НА 2011 ГОД</t>
  </si>
  <si>
    <t>187   0209   1020300   550</t>
  </si>
  <si>
    <t xml:space="preserve">Строительство специальных и  военных объектов                              </t>
  </si>
  <si>
    <t>187   0209   1020300</t>
  </si>
  <si>
    <t>Другие     вопросы     в     области национальной обороны</t>
  </si>
  <si>
    <t>188   0302   1020300   550</t>
  </si>
  <si>
    <t>188   0302   1020300</t>
  </si>
  <si>
    <t>Строительство     специальных     и военных объектов</t>
  </si>
  <si>
    <t>188   0302   5500000</t>
  </si>
  <si>
    <t>188   0302   7050501   559</t>
  </si>
  <si>
    <t>188   0302   7050501</t>
  </si>
  <si>
    <t xml:space="preserve">Функционирование   Вооруженных   Сил Российской  Федерации,   органов   в сфере  национальной  безопасности  и правоохранительной     деятельности, войск и иных  воинских  формирований в рамках  организации  и  проведения XXII Олимпийских  зимних  игр  и  XI Паралимпийских зимних игр 2014  года в городе Сочи, развития города  Сочи как горноклиматического курорта </t>
  </si>
  <si>
    <t>188   0302   7050502   559</t>
  </si>
  <si>
    <t>188   0302   7050502</t>
  </si>
  <si>
    <t>188   0302   7050503   559</t>
  </si>
  <si>
    <t>Автобронетанковая техника</t>
  </si>
  <si>
    <t>188   0302   7050503</t>
  </si>
  <si>
    <t>188   0302   7050506   559</t>
  </si>
  <si>
    <t>188   0302   7050506</t>
  </si>
  <si>
    <t>Электронная   техника   и   средства связи</t>
  </si>
  <si>
    <t>Другие   вооружения,    военная    и специальная техника</t>
  </si>
  <si>
    <t>188   0302   7050508   559</t>
  </si>
  <si>
    <t>188   0302   7050508</t>
  </si>
  <si>
    <t>188  03   03</t>
  </si>
  <si>
    <t>188   0303   7050502   559</t>
  </si>
  <si>
    <t>188   0303   7050506</t>
  </si>
  <si>
    <t>188   0303   7050502</t>
  </si>
  <si>
    <t>188   0303   7050508</t>
  </si>
  <si>
    <t>188   0303   7050506   559</t>
  </si>
  <si>
    <t>188   0303   7050508   559</t>
  </si>
  <si>
    <t>188   0501   1020502   550</t>
  </si>
  <si>
    <t>188   0501   1020502</t>
  </si>
  <si>
    <t>188   0901   4709900   557</t>
  </si>
  <si>
    <t>188   0905   1020300   550</t>
  </si>
  <si>
    <t>188   0905   4759900   557</t>
  </si>
  <si>
    <t>192   0311   5500500   012</t>
  </si>
  <si>
    <t>Выполнение функций  государственными органами</t>
  </si>
  <si>
    <t xml:space="preserve">Обеспечение             деятельности
 подведомственных учреждений           </t>
  </si>
  <si>
    <t>188   0905   4759900</t>
  </si>
  <si>
    <t>188   0905</t>
  </si>
  <si>
    <t>188   0901</t>
  </si>
  <si>
    <t xml:space="preserve">Строительство специальных и  военных
 объектов                              </t>
  </si>
  <si>
    <t>188   0905   1020300</t>
  </si>
  <si>
    <t>188   0901   4709900</t>
  </si>
  <si>
    <t xml:space="preserve">Стационарная медицинская помощь </t>
  </si>
  <si>
    <t>204   0308   1020300   550</t>
  </si>
  <si>
    <t>204   0308   1020300</t>
  </si>
  <si>
    <t xml:space="preserve">Функционирование  органов  в   сфере национальной           безопасности, правоохранительной  деятельности   и обороны                                   </t>
  </si>
  <si>
    <t>204   0308   5506700   014</t>
  </si>
  <si>
    <t>204   0308   7050508   559</t>
  </si>
  <si>
    <t>204   0905   5509900   001</t>
  </si>
  <si>
    <t>260   0113   1020201   550</t>
  </si>
  <si>
    <t>303   0905   1020201   550</t>
  </si>
  <si>
    <t>303   0905   1020201</t>
  </si>
  <si>
    <t>309   0412   0990201   553</t>
  </si>
  <si>
    <t>309   1403   5500601   010</t>
  </si>
  <si>
    <t>Фонд софинансирования</t>
  </si>
  <si>
    <t>415   0905   1020201   550</t>
  </si>
  <si>
    <t>415   0905   1020201</t>
  </si>
  <si>
    <t>777   1103   1005802   550</t>
  </si>
  <si>
    <t>Расходы  общепрограммного  характера
 по  федеральной  целевой   программе
 "Развитие  физической   культуры   и
 спорта  в  Российской  Федерации  на
 2006 - 2015 годы"</t>
  </si>
  <si>
    <t>777   1103   1005802</t>
  </si>
  <si>
    <t>777   1103   5090501   013</t>
  </si>
  <si>
    <t>260   0113   1020201</t>
  </si>
  <si>
    <t>Выполнение    функций     бюджетными учреждениями</t>
  </si>
  <si>
    <t>204   0905   5500000</t>
  </si>
  <si>
    <t>204   0905</t>
  </si>
  <si>
    <t>204   0308   7050508</t>
  </si>
  <si>
    <t>135 0803 4530110 019</t>
  </si>
  <si>
    <t>309 0114 0990201 019</t>
  </si>
  <si>
    <t>309 1102 3510100 010</t>
  </si>
  <si>
    <t xml:space="preserve"> Развитие инфраструктуры г. Сочи</t>
  </si>
  <si>
    <t>309 1102 3510100</t>
  </si>
  <si>
    <t>Софинансирование объектов капитального строительства государственной собственности субъектов Российской Федерации (объектов капитального строительства собственности муниципальных образований)</t>
  </si>
  <si>
    <t>309 1102 3510100 020</t>
  </si>
  <si>
    <t>Субсидии бюджетам субъектов Российской Федерации и муниципальных образований (межбюджетные субсидии)</t>
  </si>
  <si>
    <t>309 1102</t>
  </si>
  <si>
    <t>109 0408 3400200 359</t>
  </si>
  <si>
    <t>109 0408 3400200</t>
  </si>
  <si>
    <t>Взнос Российской Федерации в уставные капиталы</t>
  </si>
  <si>
    <t>022 0412 3400200 080</t>
  </si>
  <si>
    <t>Приобретение дополнительных акций, выпускаемых при увеличении уставного капитала открытого акционерного общества "Федеральная сетевая компания Единой энергетической системы"</t>
  </si>
  <si>
    <t>Другие вопросы в области
 национальной экономики</t>
  </si>
  <si>
    <t>022   04  12</t>
  </si>
  <si>
    <t>022 0412 3400200</t>
  </si>
  <si>
    <t>3) открытого акционерного общества "Федеральная сетевая компания Единой энергетической системы" (город Москва) в сумме 6 666 600,0 тыс. рублей в целях создания и увеличения мощностей и повышения надежности функционирования объектов энергетики, связанных с проведением XXII Олимпийских зимних игр и XI Паралимпийских зимних игр 2014 года в городе Сочи;  Источник: Федеральный закон от 02.12.2009 N 308-ФЗ (ред. от 03.11.2010)</t>
  </si>
  <si>
    <t>022 0412 3400200 473</t>
  </si>
  <si>
    <t>Приобретение дополнительных акций, выпускаемых при увеличении уставного капитала открытого акционерного общества "Холдинг межрегиональных распределительных сетевых компаний"</t>
  </si>
  <si>
    <t>8) открытого акционерного общества "Холдинг межрегиональных распределительных сетевых компаний" (город Москва) в сумме 4 376 500,0 тыс. рублей в целях создания и увеличения мощностей и повышения надежности функционирования объектов энергетики, связанных с проведением XXII Олимпийских зимних игр и XI Паралимпийских зимних игр 2014 года в городе Сочи;  Источник: Федеральный закон от 02.12.2009 N 308-ФЗ (ред. от 03.11.2010)</t>
  </si>
  <si>
    <t>В I квартале 2010 года состоялосьувеличение уставного капитала на60 млрд. руб. в целях создания объектовинфраструктуры в рамках подготовкик XXII Олимпийским зимним играми XI Паралимпийским зимним играм2014 года в городе Сочи в соответствиис подпунктом 6 пункта 1 статьи 11 Федерального закона от 2 декабря 2009 г.№ 308-ФЗ «О федеральном бюджетена 2010 год и плановый период 2011 и 2012 годов». ИСТОЧНИК: Годовой отчет ОАО "РЖД" за 2010 год</t>
  </si>
  <si>
    <t>6) открытого акционерного общества "Российские железные дороги" (город Москва) в сумме 100 000 000,0 тыс. рублей в целях реализации его инвестиционной программы, в том числе создания объектов транспортной инфраструктуры в рамках подготовки к XXII Олимпийским зимним играм и XI Паралимпийским зимним играм 2014 года в городе Сочи; ИСТОЧНИК: Федеральный закон от 02.12.2009 N 308-ФЗ (ред. от 03.11.2010)</t>
  </si>
  <si>
    <t>В IV квартале 2010 года состоялосьувеличение уставного капитала на 43,6 млрд. руб.:
• 40 млрд. руб. — в соответствиис Федеральным законом «О федеральном бюджете на 2010 год и плановыйпериод 2011 и 2012 годов» в целях реализации Обществом его инвестиционной программы, в том числе создания объектов транспортной инфраструктуры в рамках подготовкик XXII Олимпийским зимним играми XI Паралимпийским зимним играм 2014 года в городе Сочи (20 млрд. руб.) и восстановления инфраструктуры железнодорожного транспорта общего пользования (20 млрд. руб.); ИСТОЧНИК: Годовой отчет ОАО "РЖД" за 2010 год</t>
  </si>
  <si>
    <t>"Развитие транспортной системы России (2010 - 2015 годы)"</t>
  </si>
  <si>
    <t>108 0409 1008100</t>
  </si>
  <si>
    <t>Дорожное хозяйство</t>
  </si>
  <si>
    <t>108 0409</t>
  </si>
  <si>
    <t xml:space="preserve"> Бюджетные инвестиции</t>
  </si>
  <si>
    <t>108 0409 1008103 003</t>
  </si>
  <si>
    <t>Федеральный закон от 07.10.2011 N 272-ФЗ "Об исполнении федерального бюджета за 2010 год"</t>
  </si>
  <si>
    <t>ПРИЛОЖЕНИЕ 3. ВЕДОМСТВЕННАЯ СТРУКТУРА
РАСХОДОВ ФЕДЕРАЛЬНОГО БЮДЖЕТА НА 2010 ГОД</t>
  </si>
  <si>
    <t>107 0408 1008106 003</t>
  </si>
  <si>
    <t>107 0408 1008100</t>
  </si>
  <si>
    <t>110 0408 1008104 003</t>
  </si>
  <si>
    <t>110 0408 1008100</t>
  </si>
  <si>
    <t xml:space="preserve">135 0803 </t>
  </si>
  <si>
    <t>135 0803 4530110</t>
  </si>
  <si>
    <t xml:space="preserve">Субсидии автономной некоммерческой организации "Спортивное вещание"на финансовое обеспечение ее деятельности, предусмотренной Программой строительства олимпийских объектов и развития города Сочи какгорноклиматического курорта, утвержденной Постановлением Правительства Российской Федерации от 29 декабря 2007 года N 991        </t>
  </si>
  <si>
    <t>107  0408   1000103   669</t>
  </si>
  <si>
    <t>Реконструкция         инженерных сооружений         аэропортового комплекса       (г.        Сочи, Краснодарский край)</t>
  </si>
  <si>
    <t>Федеральная  целевая   программа "Модернизация       транспортной системы  России  (2002  -   2010 годы)"</t>
  </si>
  <si>
    <t>107  0408   1000103</t>
  </si>
  <si>
    <t>108  0409   1000102   621</t>
  </si>
  <si>
    <t>108  0409   1000102   622</t>
  </si>
  <si>
    <t>Строительство        Центральной автомагистрали г.  Сочи  "Дублер Курортного           проспекта", строящийся от  172-го  километра федеральной        автомобильной дороги М-27 Джубга  -  Сочи  (р. Псахе) до начала обхода г.  Сочи (р. Агура)</t>
  </si>
  <si>
    <t>Строительство  и   реконструкция автомобильной    дороги     М-27 Джубга  -  Сочи  до  границы   с Грузией (на Тбилиси, Баку)</t>
  </si>
  <si>
    <t>309  1102   3510100   010</t>
  </si>
  <si>
    <t>109  0408   3400200   359</t>
  </si>
  <si>
    <t xml:space="preserve">Взнос   в    уставный    капитал открытого акционерного  общества "Федеральная  сетевая   компания Единой  энергетической  системы" (г. Москва)                       </t>
  </si>
  <si>
    <t>022  0402   1020600   309</t>
  </si>
  <si>
    <t>022  0402   1020600</t>
  </si>
  <si>
    <t xml:space="preserve">Топливно-энергетический комплекс                          </t>
  </si>
  <si>
    <t>022  0402   1020600   384</t>
  </si>
  <si>
    <t>Взнос   в    уставный    капитал открытого акционерного  общества "Кубаньэнерго",    Краснодарскийкрай</t>
  </si>
  <si>
    <t>Федеральный закон от 03.10.2010 N 255-ФЗ "Об исполнении федерального бюджета за 2009 год"</t>
  </si>
  <si>
    <t>309   0114   0990201   019</t>
  </si>
  <si>
    <t>309   0114   0990201</t>
  </si>
  <si>
    <t>309   0114</t>
  </si>
  <si>
    <t xml:space="preserve">11.1) открытого акционерного общества "Российские железные дороги" в 2008 году в сумме 24 575 000,0 тыс. рублей в целях создания объектов транспортной инфраструктуры в рамках подготовки к XXII Олимпийским зимним играм и XI Паралимпийским зимним играм 2014 года в городе Сочи; (п. 11.1 введен Федеральным законом от 22.07.2008 N 122-ФЗ, в ред. Федерального закона от 08.11.2008 N 193-ФЗ)
</t>
  </si>
  <si>
    <t>109   0408   3400200   359</t>
  </si>
  <si>
    <t>109  0408   3400200</t>
  </si>
  <si>
    <t>Взнос  Российской  Федерации   в уставные капиталы</t>
  </si>
  <si>
    <t>109   0408   3400200</t>
  </si>
  <si>
    <t>ТРАНСФЕРТ (Субсидия бюджету Краснодарского края)</t>
  </si>
  <si>
    <t>ПРОВЕРКА ВКЛЮЧЕНИЯ ВСЕХ РАСХОДОВ:</t>
  </si>
  <si>
    <t>Федеральный закон от 28.12.2009 N 382-ФЗ "Об исполнении федерального бюджета за 2008 год"</t>
  </si>
  <si>
    <t>Взнос в уставный капитал открытого акционерного общества "ФСК ЕЭС"</t>
  </si>
  <si>
    <t>Взнос в уставный капитал открытого акционерного общества "Холдинг МРСК"</t>
  </si>
  <si>
    <t>Реализация мероприятий подпрограммы "Автомобильные дороги" федеральной целевой программы "Развитие транспортной системы России (2010 - 2020 годы)" в рамках государственной программы Российской Федерации "Развитие транспортной системы" (Капитальные вложения в объекты недвижимого имущества государственной (муниципальной) собственности)</t>
  </si>
  <si>
    <t>108 04 09 24 Б 2060 400</t>
  </si>
  <si>
    <t>Транспортная дирекция Олимпийских игр</t>
  </si>
  <si>
    <t>ржд</t>
  </si>
  <si>
    <t>ВЭБ</t>
  </si>
  <si>
    <t>ВнешЭкономБанк, проекты и кредиты</t>
  </si>
  <si>
    <t>Российский железные дороги, инвестиции и источники средств</t>
  </si>
  <si>
    <t>Газпром, проекты</t>
  </si>
  <si>
    <t>олимпийская программа Краснодарского края, источники финансирования</t>
  </si>
  <si>
    <t>ПРОЧЕЕ:</t>
  </si>
  <si>
    <t>в т.ч.</t>
  </si>
  <si>
    <t xml:space="preserve">МИНИСТЕРСТВО  ПРИРОДНЫХ  РЕСУРСОВ  И  ЭКОЛОГИИ         </t>
  </si>
  <si>
    <t xml:space="preserve">МИНИСТЕРСТВО ПО  ДЕЛАМ  ГРАЖДАНСКОЙ  ОБОРОНЫ, ЧРЕЗВЫЧАЙНЫМ   СИТУАЦИЯМ    И ЛИКВИДАЦИИ ПОСЛЕДСТВИЙ  СТИХИЙНЫХ БЕДСТВИЙ               </t>
  </si>
  <si>
    <t>МИНИСТЕРСТВО ОБОРОНЫ</t>
  </si>
  <si>
    <t>МИНИСТЕРСТВО   ВНУТРЕННИХ   ДЕЛ</t>
  </si>
  <si>
    <t xml:space="preserve">ФЕДЕРАЛЬНАЯ  СЛУЖБА  ПО КОНТРОЛЮ ЗА ОБОРОТОМ НАРКОТИКОВ              </t>
  </si>
  <si>
    <t>ФЕДЕРАЛЬНОЕ   АГЕНТСТВО    ПО ОБУСТРОЙСТВУ    ГОСУДАРСТВЕННОЙ ГРАНИЦЫ</t>
  </si>
  <si>
    <t>УПРАВЛЕНИЕ  ДЕЛАМИ   ПРЕЗИДЕНТА</t>
  </si>
  <si>
    <t>ГЕНЕРАЛЬНАЯ           ПРОКУРАТУРА</t>
  </si>
  <si>
    <t xml:space="preserve">МИНИСТЕРСТВО СПОРТА </t>
  </si>
  <si>
    <t xml:space="preserve">Организационный комитет </t>
  </si>
  <si>
    <t>МИНИСТЕРСТВО ЗДРАВООХРАНЕНИЯ</t>
  </si>
  <si>
    <t>Государственные компании. Сводные данные</t>
  </si>
  <si>
    <t>№991</t>
  </si>
  <si>
    <t>Кредит ВЭБа</t>
  </si>
  <si>
    <t>Интеррос</t>
  </si>
  <si>
    <t>Сбербанк</t>
  </si>
  <si>
    <t>Базовый элемент</t>
  </si>
  <si>
    <t>Интер РАО</t>
  </si>
  <si>
    <t>ОАО "Интер РАО ЕЭС"</t>
  </si>
  <si>
    <t>Ренова</t>
  </si>
  <si>
    <t>Газпром</t>
  </si>
  <si>
    <t>Отель Строй</t>
  </si>
  <si>
    <t>Славобласть</t>
  </si>
  <si>
    <t>ОлимпПлюс</t>
  </si>
  <si>
    <t>ИтераСпорт-Строй</t>
  </si>
  <si>
    <t>Прочие</t>
  </si>
  <si>
    <t>Гостиничный комплекс категории 5 звезд на 500 номеров</t>
  </si>
  <si>
    <t>Офисное здание для персонала ОргКомитета</t>
  </si>
  <si>
    <t>Проект</t>
  </si>
  <si>
    <t>Инвестор</t>
  </si>
  <si>
    <t>Источник</t>
  </si>
  <si>
    <t>доля заемных</t>
  </si>
  <si>
    <t>ВЭБ-проспект</t>
  </si>
  <si>
    <t>Ведомости</t>
  </si>
  <si>
    <t>Сайт ВЭБа</t>
  </si>
  <si>
    <t>Стоимость (млрд. руб.)</t>
  </si>
  <si>
    <t>Строительство тематического парка и гостиничного комплекса на 278 номеров в г. Сочи</t>
  </si>
  <si>
    <t>Сочи-парк</t>
  </si>
  <si>
    <t>расчет</t>
  </si>
  <si>
    <t>The Base Prospectus VEB Finance plc. The date of this Base Prospectus is 5 November 2013, Ведомости</t>
  </si>
  <si>
    <t>Региональная программа:</t>
  </si>
  <si>
    <t>Федеральный бюджет</t>
  </si>
  <si>
    <t>Краевой бюджет</t>
  </si>
  <si>
    <t>Местный бюджет</t>
  </si>
  <si>
    <t>Постановление главы администрации (губернатора) Краснодарского края от 19 августа 2009 г. N 723 "Об утверждении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</si>
  <si>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ошибка</t>
  </si>
  <si>
    <t>Название</t>
  </si>
  <si>
    <t>дата</t>
  </si>
  <si>
    <t>начальная цена</t>
  </si>
  <si>
    <t>победитель</t>
  </si>
  <si>
    <t>"Строительство транспортной развязки в двух уровнях на пересечении улиц Виноградной и Донской (км 174) на автомобильной дороге М-27 Джубга-Сочи до границы с Грузией (на Тбилиси, Баку), Краснодарский край"</t>
  </si>
  <si>
    <t>МОСТОСТРОЙ-11</t>
  </si>
  <si>
    <t>"Строительство транспортной развязки на пересечении Курортного проспекта и ул. 20 Горнострелковой дивизии (км 184, "Стадион") на автомобильной дороге М-27 Джубга-Сочи до границы с Грузией (на Тбилиси, Баку), Краснодарский край"</t>
  </si>
  <si>
    <t>МОСТОТРЕСТ</t>
  </si>
  <si>
    <t>«Строительство транспортной развязки в двух уровнях на автомобильной дороге М-27 Джубга-Сочи до границы с Грузией в микрорайоне Голубые Дали, Адлерский район, г.Сочи»</t>
  </si>
  <si>
    <t>ИНЖТРАНССТРОЙ</t>
  </si>
  <si>
    <t>"Строительство транспортной развязки "Адлерское кольцо" на разных уровнях (включая проектно-изыскательские работы)"</t>
  </si>
  <si>
    <t>Выполнение работ по строительству объекта: "Строительство федеральной автодороги М-27 Джубга-Сочи до границы с Грузией на участке Адлер-Веселое (включая проектно-изыскательские работы)"- II этап строительства.</t>
  </si>
  <si>
    <t>ИНГЕОКОМ</t>
  </si>
  <si>
    <t>«Строительство федеральной автодороги М-27 Джубга-Сочи до границы с Грузией на участке Адлер-Веселое (включая проектно-изыскательские работы)» - I этап строительства.</t>
  </si>
  <si>
    <t>«Строительство автомобильной транспортной развязки «Аэропорт» в двух уровнях (км 2) на автомобильной дороге Адлер (автомобильная дорога Джубга-Сочи) - Красная Поляна (проектные и изыскательские работы, строительство)»</t>
  </si>
  <si>
    <t>Волгомост</t>
  </si>
  <si>
    <t>Строительство автомобильной дороги Джубга-Сочи на участке обхода г. Сочи ПК 134 – ПК 194 в Краснодарском крае. Дополнительные работы.</t>
  </si>
  <si>
    <t>Тоннельдорстрой</t>
  </si>
  <si>
    <t>Строительство автомобильной дороги Джубга-Сочи до границы с Республикой Грузия (на Тбилиси, Баку) на участке обхода г. Сочи ПК 0 – ПК 194 (пусковой комплекс № 2 – ПК 45 – ПК 82 и пусковой комплекс № 3 – ПК 82 – ПК 134),Краснодарский край. Дополнительные р</t>
  </si>
  <si>
    <t>Тоннельный отряд №44</t>
  </si>
  <si>
    <t>Выполнение работ по строительству Объекта: «Строительство автомагистрали г.Сочи «Дублер Курортного проспекта» от км 172 федеральной автодороги М-27 Джубга-Сочи (р.Псахе) до начала обхода города Сочи ПК0 (р.Агура) с реконструкцией участка автомобильной дор</t>
  </si>
  <si>
    <t>"Строительство центральной автомагистрали г. Сочи "Дублер Курортного проспекта" от км 172 федеральной автодороги М-27 Джубга-Сочи (р. Псахе) до начала обхода города Сочи ПК 0 (р. Агура) с реконструкцией участка автомобильной дороги от ул. Земляничная до К</t>
  </si>
  <si>
    <t>"Строительство автодорожного моста через р. Сочи, центральный район г. Сочи (включая проектно-изыскательские работы)"</t>
  </si>
  <si>
    <t>ВОЛГОМОСТ</t>
  </si>
  <si>
    <t xml:space="preserve">Выполнение работ по строительству объекта: «Строительство центральной автомагистрали г. Сочи «Дублер Курортного проспекта» от км 172 федеральной автодороги М-27 Джубга - Сочи (р.Псахе) до начала обхода города Сочи ПК 0 (р. Агура) с реконструкцией участка </t>
  </si>
  <si>
    <t>Выполнение работ по строительству объекта: «Строительство центральной автомагистрали г. Сочи «Дублер Курортного проспекта» от км 172 федеральной автодороги М-27 Джубга-Сочи (р. Псахе) до начала обхода города Сочи ПК0 (р. Агура) с реконструкцией участка ав</t>
  </si>
  <si>
    <t>РосАвтоДор</t>
  </si>
  <si>
    <t xml:space="preserve">http://zakupkiold.gov.ru/Tender/Purchase.aspx </t>
  </si>
  <si>
    <t>Конкурсы,  ФКУ ДСД «Черноморье»</t>
  </si>
  <si>
    <t>цена контракта (млрд.руб.)</t>
  </si>
  <si>
    <t>бюджет РАД</t>
  </si>
  <si>
    <t>частные</t>
  </si>
  <si>
    <t>Ведомости, годовые отчеты компаний</t>
  </si>
  <si>
    <t>Совмещенная дорога (32)</t>
  </si>
  <si>
    <t>Прочие (33,34,61,65)</t>
  </si>
  <si>
    <t>16.925 млрд. руб. Взнос в уставный капитал ОАО «РЖД» (Постановление Правительства Российской Федерации от 16.12.2008 г. № 1877-р «Об увеличении уставного капитала ОАО «РЖД»), в целях реализации Инвестиционной программы ОАО «РЖД» в части создания объектов транспортной инфраструктуры для Олимпиады-2014. ИСТОЧНИК: Годовой отчет ОАО "РЖД" за 2008 и 2009 годы</t>
  </si>
  <si>
    <t>Инвестиции РЖД</t>
  </si>
  <si>
    <t>http://ir.rzd.ru/static/public/ru?STRUCTURE_ID=35</t>
  </si>
  <si>
    <t>http://ir.rzd.ru/static/public/ru?STRUCTURE_ID=36</t>
  </si>
  <si>
    <t>Собственные средства компании</t>
  </si>
  <si>
    <t>млн. руб.</t>
  </si>
  <si>
    <t>годовые отчеты ОАО "РЖД"</t>
  </si>
  <si>
    <t>Средства федерального бюджета, через дополнительную эмиссию</t>
  </si>
  <si>
    <t>Годовые отчеты ОАО "РЖД", информация с сайта компании</t>
  </si>
  <si>
    <t>РАСХОДЫ НА ОЛИМПИАДУ ЗА 2008-2014 ГОДА</t>
  </si>
  <si>
    <t>млрд. руб.</t>
  </si>
  <si>
    <t>ФЕДЕРАЛЬНЫЙ БЮДЖЕТ</t>
  </si>
  <si>
    <t>БЮДЖЕТ КРАСНОДАРСКОГО КРАЯ</t>
  </si>
  <si>
    <t>КОМПАНИИ, КОНТРОЛИРУЕМЫЕ ГОСУДАРСТВОМ</t>
  </si>
  <si>
    <t>ВНЕШЭКОНОМБАНК</t>
  </si>
  <si>
    <t>ЧАСТНЫЕ</t>
  </si>
  <si>
    <t>лист "ВЭБ"</t>
  </si>
  <si>
    <t>формула</t>
  </si>
  <si>
    <t>итоговый бюджет олимпиады</t>
  </si>
  <si>
    <t>ОАО "РЖД"</t>
  </si>
  <si>
    <t>ОАО "Газпром"</t>
  </si>
  <si>
    <t>проекты</t>
  </si>
  <si>
    <t>Деньги инвестора</t>
  </si>
  <si>
    <t>ИТОГО, ГАЗПРОМ:</t>
  </si>
  <si>
    <t>лист "газпром"</t>
  </si>
  <si>
    <t>лист "ржд"</t>
  </si>
  <si>
    <t>газпром</t>
  </si>
  <si>
    <t>Ведомости, годовые отчеты компании</t>
  </si>
  <si>
    <t>Олимпстрой</t>
  </si>
  <si>
    <t>Имущественный взнос федерального бюджета</t>
  </si>
  <si>
    <t>Процентный доход от размещения временно свободных средств</t>
  </si>
  <si>
    <t>ОАО "ФСК ЕЭС"</t>
  </si>
  <si>
    <t>ОАО "Холдинг МРСК"</t>
  </si>
  <si>
    <t>ОАО "НК Роснефть"</t>
  </si>
  <si>
    <t>годовой отчет за 2011 год</t>
  </si>
  <si>
    <t>кредиты</t>
  </si>
  <si>
    <t>Банк Россия</t>
  </si>
  <si>
    <t>Ростелеком</t>
  </si>
  <si>
    <t>годовые отчеты ГК "Олимпстрой"</t>
  </si>
  <si>
    <t>РБК</t>
  </si>
  <si>
    <t>РАСХОДЫ ЧАСТНЫХ КОМПАНИЙ НА ОЛИМПИАДУ ЗА 2008-2014 ГОДА</t>
  </si>
  <si>
    <t>Базовый Элемент</t>
  </si>
  <si>
    <t>прочие клиенты ВЭБа</t>
  </si>
  <si>
    <t>УГМК-Холдинг</t>
  </si>
  <si>
    <t>Мегафон</t>
  </si>
  <si>
    <t>годовые отчеты компании</t>
  </si>
  <si>
    <t>Доходы ГК Олимпстрой</t>
  </si>
  <si>
    <t>тыс. руб.</t>
  </si>
  <si>
    <t>РАСХОДЫ ГОСУДАРСТВЕННЫХ КОМПАНИЙ (ПОМИМО БЮДЖЕТНЫХ ДЕНЕГ) НА ОЛИМПИАДУ ЗА 2008-2014 ГОДА</t>
  </si>
  <si>
    <t>ГК Олимпстрой (доход от размещения временно свободных бюджетных средств)</t>
  </si>
  <si>
    <t>проверка</t>
  </si>
  <si>
    <t>Иные доходы, в т.ч.</t>
  </si>
  <si>
    <t>Бухгалтерская отчетность ГК "Олимпстрой"</t>
  </si>
  <si>
    <t>Трасса для проведения шоссейно-кольцевых автомобильных гонок серии "Формула-1"</t>
  </si>
  <si>
    <t>Роза-Хутор. Горнолыжный_центр</t>
  </si>
  <si>
    <t>Горная_Карусель-Трамплины</t>
  </si>
  <si>
    <t>Лаура.Лыжно-биатлонный_комплекс</t>
  </si>
  <si>
    <t>17</t>
  </si>
  <si>
    <t>Гостиница_МОК</t>
  </si>
  <si>
    <t>Олимпийский_университет</t>
  </si>
  <si>
    <t>3,5,16,90,91,175</t>
  </si>
  <si>
    <t>№по991</t>
  </si>
  <si>
    <t>Аэропорт_Сочи</t>
  </si>
  <si>
    <t>информация о средствах частных инвесторов</t>
  </si>
  <si>
    <t>ГосКомпании</t>
  </si>
  <si>
    <t>Объем средств, полученных ГК "Олимпстрой"</t>
  </si>
  <si>
    <t>Федеральный_бюджет</t>
  </si>
  <si>
    <t>Краснодар_программа</t>
  </si>
  <si>
    <t>расчет на основе файлов Б2008-Б2014</t>
  </si>
  <si>
    <t>подробнее см. на листе "федеральный_бюджет"</t>
  </si>
  <si>
    <t>подробнее см. на листе "Краснодар_программа"</t>
  </si>
  <si>
    <t>подробнее см. на листе "ГосКомпании"</t>
  </si>
  <si>
    <t>подробнее см. на листе "ВЭБ"</t>
  </si>
  <si>
    <t>подробнее см. на листе "Частные"</t>
  </si>
  <si>
    <t>%</t>
  </si>
  <si>
    <t>Годовые отчеты ГК "Олимпстрой", информация с сайта компании</t>
  </si>
  <si>
    <t>* код бюджетной классификации  расходов на Олимпиаду постоянно менялся.</t>
  </si>
  <si>
    <t>** в 2011-2013 годах можно искть по КБК 5500</t>
  </si>
  <si>
    <r>
      <t xml:space="preserve"> Фонда борьбы с коррупцией собрал и систематизировал информацию по источникам финансирования Олимпиады в Сочи-2014. Мы использовали законы о бюджете, постановления Правительства, официальные годовые отчеты открытых акционерных обществ и государственных корпораций.  Если вы найдете какие-либо неточности или ошибки, пожалуйста, сообщите по электронной почте </t>
    </r>
    <r>
      <rPr>
        <u/>
        <sz val="11"/>
        <color rgb="FF0070C0"/>
        <rFont val="Calibri"/>
        <family val="2"/>
        <scheme val="minor"/>
      </rPr>
      <t>sochi@fbk.info</t>
    </r>
  </si>
  <si>
    <t>Объекты Олимпийского парка</t>
  </si>
  <si>
    <t>Олимпийская_деревня</t>
  </si>
  <si>
    <t>Куб.Керлинг_арена</t>
  </si>
  <si>
    <t>Главный медиацентр (пресс-, телецентр) Имеретинская низменность</t>
  </si>
  <si>
    <t>Крытый конькобежный центр вместимостью 8 тыс. зрителей, Имеретинская низменность</t>
  </si>
  <si>
    <t>15,19</t>
  </si>
  <si>
    <t>6,177</t>
  </si>
  <si>
    <t>Комплексы зданий и сооружений для размещения представителей средств массовойинформации с уровнем сервисного обслуживания 3 звезды на 600 мест и на 7092 номера, Имеретинская низменность</t>
  </si>
  <si>
    <t>Морской_порт_Сочи-Мзымта-береговая_инфраструктура</t>
  </si>
  <si>
    <t>Газопровод.Джубга - Лазаревское - Сочи</t>
  </si>
  <si>
    <t>Эсто-Садок.Горно_туристический_центр-Газпром</t>
  </si>
  <si>
    <t>181.4</t>
  </si>
  <si>
    <t>Азимут-Сочи.Гостиница</t>
  </si>
  <si>
    <t>130</t>
  </si>
  <si>
    <t>Адлерская_ТЭС-360МВт</t>
  </si>
  <si>
    <t>Сочинская_ТЭС-80МВт</t>
  </si>
  <si>
    <t>200.1</t>
  </si>
  <si>
    <t xml:space="preserve">Комплекс зданий и сооружений "Малый Ахун"   на 1441 номер в Имеретинской низменности,         из них 247 номеров категории 4 звезды и        1194 номера категории 3 звезды </t>
  </si>
  <si>
    <t>Комплекс зданий и сооружений с уровнем сервисного обслуживания категории 3 звезды    на 420 номеров, Адлерский район, Имеретинская низменность</t>
  </si>
  <si>
    <t>200.21</t>
  </si>
  <si>
    <t>206</t>
  </si>
  <si>
    <t>Дополнительная эмиссия выкупалась за бюджетные средства Краснодарского края</t>
  </si>
  <si>
    <t>Стоимость строительства объектов (по отчету за 2012 год)</t>
  </si>
  <si>
    <t>прочие частные инвесторы (реконструкция гостиниц)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</si>
</sst>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([$RUR]\ * #,##0_);_([$RUR]\ * \(#,##0\);_([$RUR]\ * &quot;-&quot;_);_(@_)"/>
    <numFmt numFmtId="166" formatCode="_(* #,##0.0_);_(* \(#,##0.0\);_(* &quot;-&quot;??_);_(@_)"/>
    <numFmt numFmtId="167" formatCode="_(* #,##0_);_(* \(#,##0\);_(* &quot;-&quot;??_);_(@_)"/>
    <numFmt numFmtId="168" formatCode="_([$RUB]\ * #,##0.0_);_([$RUB]\ * \(#,##0.0\);_([$RUB]\ * &quot;-&quot;?_);_(@_)"/>
    <numFmt numFmtId="169" formatCode="_-* #,##0&quot;р.&quot;_-;\-* #,##0&quot;р.&quot;_-;_-* &quot;-&quot;&quot;р.&quot;_-;_-@_-"/>
    <numFmt numFmtId="170" formatCode="_([$RUR]\ * #,##0.0_);_([$RUR]\ * \(#,##0.0\);_([$RUR]\ * &quot;-&quot;_);_(@_)"/>
    <numFmt numFmtId="171" formatCode="_([$RUR]\ * #,##0.00_);_([$RUR]\ * \(#,##0.00\);_([$RUR]\ * &quot;-&quot;_);_(@_)"/>
    <numFmt numFmtId="172" formatCode="_([$RUR]\ * #,##0.00_);_([$RUR]\ * \(#,##0.00\);_([$RUR]\ 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FF0000"/>
      <name val="Calibri"/>
      <family val="2"/>
      <scheme val="minor"/>
    </font>
    <font>
      <sz val="8"/>
      <color theme="1"/>
      <name val="Courier New"/>
      <family val="3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40"/>
      <name val="Tahoma"/>
      <family val="2"/>
      <charset val="204"/>
    </font>
    <font>
      <u/>
      <sz val="11"/>
      <color theme="10"/>
      <name val="Calibri"/>
      <family val="2"/>
      <scheme val="minor"/>
    </font>
    <font>
      <i/>
      <sz val="10"/>
      <name val="Arial Cyr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164" fontId="8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165" fontId="0" fillId="0" borderId="0" xfId="1" applyNumberFormat="1" applyFont="1"/>
    <xf numFmtId="0" fontId="0" fillId="2" borderId="0" xfId="0" applyFill="1"/>
    <xf numFmtId="49" fontId="0" fillId="2" borderId="0" xfId="0" applyNumberForma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165" fontId="2" fillId="0" borderId="0" xfId="0" applyNumberFormat="1" applyFont="1"/>
    <xf numFmtId="165" fontId="0" fillId="0" borderId="0" xfId="0" applyNumberFormat="1"/>
    <xf numFmtId="49" fontId="0" fillId="0" borderId="0" xfId="0" applyNumberFormat="1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0" fontId="0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0" fillId="0" borderId="1" xfId="0" applyBorder="1" applyAlignment="1">
      <alignment vertical="center" wrapText="1"/>
    </xf>
    <xf numFmtId="165" fontId="2" fillId="0" borderId="0" xfId="1" applyNumberFormat="1" applyFont="1"/>
    <xf numFmtId="0" fontId="0" fillId="0" borderId="0" xfId="0" applyBorder="1" applyAlignment="1">
      <alignment wrapText="1"/>
    </xf>
    <xf numFmtId="0" fontId="5" fillId="0" borderId="0" xfId="0" applyFont="1"/>
    <xf numFmtId="0" fontId="0" fillId="0" borderId="0" xfId="0" applyBorder="1"/>
    <xf numFmtId="0" fontId="0" fillId="0" borderId="0" xfId="0" applyBorder="1" applyAlignment="1">
      <alignment vertical="center" wrapText="1"/>
    </xf>
    <xf numFmtId="165" fontId="0" fillId="0" borderId="0" xfId="1" applyNumberFormat="1" applyFont="1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wrapText="1"/>
    </xf>
    <xf numFmtId="165" fontId="2" fillId="0" borderId="0" xfId="1" applyNumberFormat="1" applyFont="1" applyBorder="1"/>
    <xf numFmtId="0" fontId="0" fillId="0" borderId="0" xfId="0" applyFill="1" applyBorder="1"/>
    <xf numFmtId="165" fontId="0" fillId="0" borderId="1" xfId="0" applyNumberFormat="1" applyBorder="1"/>
    <xf numFmtId="0" fontId="2" fillId="0" borderId="0" xfId="0" applyFont="1"/>
    <xf numFmtId="0" fontId="0" fillId="0" borderId="0" xfId="0" applyFont="1"/>
    <xf numFmtId="167" fontId="4" fillId="0" borderId="0" xfId="1" applyNumberFormat="1" applyFont="1"/>
    <xf numFmtId="0" fontId="4" fillId="0" borderId="0" xfId="0" applyFont="1" applyAlignment="1">
      <alignment wrapText="1"/>
    </xf>
    <xf numFmtId="165" fontId="4" fillId="0" borderId="0" xfId="1" applyNumberFormat="1" applyFont="1"/>
    <xf numFmtId="0" fontId="4" fillId="0" borderId="0" xfId="0" applyFont="1"/>
    <xf numFmtId="0" fontId="6" fillId="0" borderId="0" xfId="0" applyFont="1" applyFill="1"/>
    <xf numFmtId="9" fontId="0" fillId="0" borderId="0" xfId="4" applyFont="1"/>
    <xf numFmtId="168" fontId="0" fillId="0" borderId="0" xfId="0" applyNumberFormat="1"/>
    <xf numFmtId="168" fontId="0" fillId="0" borderId="0" xfId="0" applyNumberFormat="1" applyBorder="1"/>
    <xf numFmtId="0" fontId="9" fillId="0" borderId="0" xfId="0" applyFont="1"/>
    <xf numFmtId="49" fontId="0" fillId="0" borderId="2" xfId="0" applyNumberFormat="1" applyFill="1" applyBorder="1"/>
    <xf numFmtId="0" fontId="0" fillId="0" borderId="2" xfId="0" applyFill="1" applyBorder="1" applyAlignment="1">
      <alignment wrapText="1"/>
    </xf>
    <xf numFmtId="165" fontId="2" fillId="0" borderId="2" xfId="1" applyNumberFormat="1" applyFont="1" applyBorder="1"/>
    <xf numFmtId="165" fontId="0" fillId="0" borderId="2" xfId="1" applyNumberFormat="1" applyFont="1" applyBorder="1"/>
    <xf numFmtId="49" fontId="0" fillId="0" borderId="2" xfId="0" applyNumberFormat="1" applyBorder="1"/>
    <xf numFmtId="0" fontId="0" fillId="0" borderId="2" xfId="0" applyBorder="1"/>
    <xf numFmtId="49" fontId="6" fillId="0" borderId="2" xfId="0" applyNumberFormat="1" applyFont="1" applyBorder="1"/>
    <xf numFmtId="0" fontId="7" fillId="0" borderId="2" xfId="0" applyFont="1" applyFill="1" applyBorder="1" applyAlignment="1">
      <alignment wrapText="1"/>
    </xf>
    <xf numFmtId="165" fontId="7" fillId="0" borderId="2" xfId="1" applyNumberFormat="1" applyFont="1" applyBorder="1"/>
    <xf numFmtId="0" fontId="2" fillId="0" borderId="2" xfId="0" applyFont="1" applyFill="1" applyBorder="1" applyAlignment="1">
      <alignment wrapText="1"/>
    </xf>
    <xf numFmtId="0" fontId="0" fillId="0" borderId="2" xfId="0" applyFill="1" applyBorder="1"/>
    <xf numFmtId="168" fontId="2" fillId="0" borderId="0" xfId="0" applyNumberFormat="1" applyFont="1"/>
    <xf numFmtId="0" fontId="0" fillId="0" borderId="0" xfId="0" applyAlignment="1">
      <alignment horizontal="left" indent="1"/>
    </xf>
    <xf numFmtId="168" fontId="0" fillId="0" borderId="0" xfId="0" applyNumberFormat="1" applyFill="1"/>
    <xf numFmtId="0" fontId="3" fillId="0" borderId="2" xfId="5" applyFont="1" applyBorder="1"/>
    <xf numFmtId="169" fontId="3" fillId="0" borderId="2" xfId="5" applyNumberFormat="1" applyFont="1" applyBorder="1"/>
    <xf numFmtId="166" fontId="3" fillId="0" borderId="2" xfId="6" applyNumberFormat="1" applyFont="1" applyBorder="1"/>
    <xf numFmtId="0" fontId="3" fillId="0" borderId="2" xfId="5" applyBorder="1"/>
    <xf numFmtId="0" fontId="10" fillId="3" borderId="2" xfId="5" applyFont="1" applyFill="1" applyBorder="1" applyAlignment="1">
      <alignment horizontal="left" wrapText="1"/>
    </xf>
    <xf numFmtId="14" fontId="10" fillId="3" borderId="2" xfId="5" applyNumberFormat="1" applyFont="1" applyFill="1" applyBorder="1" applyAlignment="1">
      <alignment horizontal="left" wrapText="1"/>
    </xf>
    <xf numFmtId="0" fontId="11" fillId="3" borderId="2" xfId="5" applyFont="1" applyFill="1" applyBorder="1" applyAlignment="1">
      <alignment horizontal="left" wrapText="1"/>
    </xf>
    <xf numFmtId="14" fontId="11" fillId="3" borderId="2" xfId="5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left" wrapText="1"/>
    </xf>
    <xf numFmtId="14" fontId="12" fillId="3" borderId="2" xfId="5" applyNumberFormat="1" applyFont="1" applyFill="1" applyBorder="1" applyAlignment="1">
      <alignment horizontal="left" wrapText="1"/>
    </xf>
    <xf numFmtId="0" fontId="13" fillId="3" borderId="2" xfId="5" applyFont="1" applyFill="1" applyBorder="1" applyAlignment="1">
      <alignment horizontal="left" wrapText="1"/>
    </xf>
    <xf numFmtId="14" fontId="13" fillId="3" borderId="2" xfId="5" applyNumberFormat="1" applyFont="1" applyFill="1" applyBorder="1" applyAlignment="1">
      <alignment horizontal="left" wrapText="1"/>
    </xf>
    <xf numFmtId="0" fontId="14" fillId="0" borderId="0" xfId="7"/>
    <xf numFmtId="0" fontId="3" fillId="0" borderId="0" xfId="5" applyFont="1" applyBorder="1"/>
    <xf numFmtId="166" fontId="3" fillId="0" borderId="0" xfId="6" applyNumberFormat="1" applyFont="1" applyBorder="1"/>
    <xf numFmtId="0" fontId="3" fillId="0" borderId="0" xfId="5" applyBorder="1"/>
    <xf numFmtId="169" fontId="3" fillId="0" borderId="0" xfId="5" applyNumberFormat="1" applyBorder="1"/>
    <xf numFmtId="170" fontId="0" fillId="0" borderId="2" xfId="1" applyNumberFormat="1" applyFont="1" applyBorder="1"/>
    <xf numFmtId="171" fontId="0" fillId="0" borderId="2" xfId="1" applyNumberFormat="1" applyFont="1" applyBorder="1"/>
    <xf numFmtId="171" fontId="0" fillId="0" borderId="0" xfId="1" applyNumberFormat="1" applyFont="1" applyBorder="1"/>
    <xf numFmtId="0" fontId="15" fillId="0" borderId="0" xfId="5" applyFont="1" applyBorder="1"/>
    <xf numFmtId="171" fontId="6" fillId="0" borderId="0" xfId="1" applyNumberFormat="1" applyFont="1" applyBorder="1"/>
    <xf numFmtId="10" fontId="15" fillId="0" borderId="0" xfId="3" applyNumberFormat="1" applyFont="1" applyBorder="1"/>
    <xf numFmtId="0" fontId="6" fillId="0" borderId="0" xfId="0" applyFont="1"/>
    <xf numFmtId="168" fontId="6" fillId="0" borderId="0" xfId="0" applyNumberFormat="1" applyFont="1"/>
    <xf numFmtId="10" fontId="6" fillId="0" borderId="0" xfId="3" applyNumberFormat="1" applyFont="1"/>
    <xf numFmtId="0" fontId="0" fillId="0" borderId="2" xfId="0" applyFill="1" applyBorder="1" applyAlignment="1">
      <alignment horizontal="left" wrapText="1" indent="1"/>
    </xf>
    <xf numFmtId="0" fontId="14" fillId="0" borderId="0" xfId="7" applyFill="1"/>
    <xf numFmtId="165" fontId="1" fillId="0" borderId="2" xfId="1" applyNumberFormat="1" applyFont="1" applyBorder="1"/>
    <xf numFmtId="168" fontId="0" fillId="0" borderId="2" xfId="0" applyNumberFormat="1" applyFont="1" applyBorder="1"/>
    <xf numFmtId="170" fontId="2" fillId="0" borderId="2" xfId="1" applyNumberFormat="1" applyFont="1" applyBorder="1"/>
    <xf numFmtId="170" fontId="1" fillId="0" borderId="2" xfId="1" applyNumberFormat="1" applyFont="1" applyBorder="1"/>
    <xf numFmtId="170" fontId="0" fillId="0" borderId="2" xfId="0" applyNumberFormat="1" applyFont="1" applyBorder="1"/>
    <xf numFmtId="0" fontId="0" fillId="0" borderId="2" xfId="0" applyBorder="1" applyAlignment="1">
      <alignment wrapText="1"/>
    </xf>
    <xf numFmtId="172" fontId="0" fillId="0" borderId="0" xfId="0" applyNumberFormat="1"/>
    <xf numFmtId="165" fontId="6" fillId="0" borderId="0" xfId="1" applyNumberFormat="1" applyFont="1"/>
    <xf numFmtId="0" fontId="0" fillId="0" borderId="0" xfId="0" applyFont="1" applyFill="1"/>
    <xf numFmtId="49" fontId="0" fillId="0" borderId="0" xfId="0" applyNumberFormat="1" applyFill="1" applyBorder="1"/>
    <xf numFmtId="0" fontId="2" fillId="0" borderId="0" xfId="0" applyFont="1" applyFill="1" applyBorder="1" applyAlignment="1">
      <alignment wrapText="1"/>
    </xf>
    <xf numFmtId="49" fontId="0" fillId="0" borderId="0" xfId="0" applyNumberFormat="1" applyBorder="1"/>
    <xf numFmtId="49" fontId="0" fillId="0" borderId="0" xfId="0" applyNumberFormat="1" applyFont="1" applyBorder="1"/>
    <xf numFmtId="0" fontId="0" fillId="0" borderId="0" xfId="0" applyFont="1" applyFill="1" applyBorder="1"/>
    <xf numFmtId="9" fontId="2" fillId="0" borderId="2" xfId="3" applyFont="1" applyFill="1" applyBorder="1"/>
    <xf numFmtId="9" fontId="0" fillId="0" borderId="2" xfId="3" applyFont="1" applyFill="1" applyBorder="1"/>
    <xf numFmtId="165" fontId="0" fillId="0" borderId="0" xfId="1" applyNumberFormat="1" applyFont="1" applyFill="1"/>
    <xf numFmtId="0" fontId="2" fillId="0" borderId="0" xfId="0" applyFont="1" applyFill="1" applyBorder="1"/>
    <xf numFmtId="170" fontId="0" fillId="0" borderId="0" xfId="1" applyNumberFormat="1" applyFont="1"/>
    <xf numFmtId="168" fontId="0" fillId="0" borderId="2" xfId="0" applyNumberFormat="1" applyBorder="1"/>
    <xf numFmtId="0" fontId="4" fillId="0" borderId="2" xfId="0" applyFont="1" applyBorder="1"/>
    <xf numFmtId="0" fontId="0" fillId="0" borderId="0" xfId="0" applyFill="1" applyBorder="1" applyAlignment="1">
      <alignment horizontal="left" wrapText="1" indent="1"/>
    </xf>
    <xf numFmtId="170" fontId="1" fillId="0" borderId="0" xfId="1" applyNumberFormat="1" applyFont="1" applyBorder="1"/>
    <xf numFmtId="170" fontId="0" fillId="0" borderId="0" xfId="0" applyNumberFormat="1" applyFont="1" applyBorder="1"/>
    <xf numFmtId="165" fontId="1" fillId="0" borderId="0" xfId="1" applyNumberFormat="1" applyFont="1" applyBorder="1"/>
    <xf numFmtId="168" fontId="6" fillId="0" borderId="2" xfId="0" applyNumberFormat="1" applyFont="1" applyBorder="1"/>
    <xf numFmtId="0" fontId="0" fillId="0" borderId="2" xfId="0" applyFill="1" applyBorder="1" applyAlignment="1">
      <alignment horizontal="left" wrapText="1" indent="2"/>
    </xf>
    <xf numFmtId="0" fontId="6" fillId="0" borderId="2" xfId="0" applyFont="1" applyBorder="1" applyAlignment="1">
      <alignment wrapText="1"/>
    </xf>
    <xf numFmtId="170" fontId="6" fillId="0" borderId="2" xfId="1" applyNumberFormat="1" applyFont="1" applyBorder="1"/>
    <xf numFmtId="0" fontId="18" fillId="0" borderId="0" xfId="0" applyFont="1" applyFill="1" applyBorder="1" applyAlignment="1">
      <alignment horizontal="left" wrapText="1" indent="1"/>
    </xf>
    <xf numFmtId="168" fontId="18" fillId="0" borderId="0" xfId="0" applyNumberFormat="1" applyFont="1"/>
    <xf numFmtId="0" fontId="18" fillId="0" borderId="0" xfId="0" applyFont="1"/>
    <xf numFmtId="172" fontId="2" fillId="0" borderId="0" xfId="0" applyNumberFormat="1" applyFont="1"/>
    <xf numFmtId="168" fontId="0" fillId="0" borderId="0" xfId="0" applyNumberFormat="1" applyBorder="1" applyAlignment="1"/>
    <xf numFmtId="168" fontId="4" fillId="0" borderId="0" xfId="0" applyNumberFormat="1" applyFont="1" applyBorder="1" applyAlignment="1"/>
    <xf numFmtId="0" fontId="0" fillId="0" borderId="0" xfId="0" applyBorder="1" applyAlignment="1">
      <alignment vertical="top" wrapText="1"/>
    </xf>
    <xf numFmtId="168" fontId="0" fillId="0" borderId="0" xfId="0" applyNumberFormat="1" applyFill="1" applyBorder="1"/>
    <xf numFmtId="168" fontId="9" fillId="0" borderId="0" xfId="0" applyNumberFormat="1" applyFont="1"/>
    <xf numFmtId="172" fontId="2" fillId="0" borderId="2" xfId="0" applyNumberFormat="1" applyFont="1" applyBorder="1"/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wrapText="1"/>
    </xf>
    <xf numFmtId="168" fontId="19" fillId="0" borderId="2" xfId="0" applyNumberFormat="1" applyFont="1" applyFill="1" applyBorder="1" applyAlignment="1">
      <alignment wrapText="1"/>
    </xf>
    <xf numFmtId="165" fontId="4" fillId="0" borderId="2" xfId="1" applyNumberFormat="1" applyFont="1" applyFill="1" applyBorder="1"/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8">
    <cellStyle name="Гиперссылка" xfId="7" builtinId="8"/>
    <cellStyle name="Обычный" xfId="0" builtinId="0"/>
    <cellStyle name="Обычный_Старые_закупки" xfId="5"/>
    <cellStyle name="Процентный" xfId="3" builtinId="5"/>
    <cellStyle name="Финансовый" xfId="1" builtinId="3"/>
    <cellStyle name="Comma 2" xfId="6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zakupkiold.gov.ru/Tender/Purchase.asp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ir.rzd.ru/static/public/ru?STRUCTURE_ID=35" TargetMode="External"/><Relationship Id="rId2" Type="http://schemas.openxmlformats.org/officeDocument/2006/relationships/hyperlink" Target="http://ir.rzd.ru/static/public/ru?STRUCTURE_ID=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tabSelected="1" workbookViewId="0">
      <selection activeCell="C31" sqref="C31"/>
    </sheetView>
  </sheetViews>
  <sheetFormatPr baseColWidth="10" defaultColWidth="8.83203125" defaultRowHeight="14" x14ac:dyDescent="0"/>
  <cols>
    <col min="2" max="2" width="22.5" bestFit="1" customWidth="1"/>
    <col min="3" max="3" width="109.33203125" customWidth="1"/>
    <col min="4" max="4" width="161.6640625" bestFit="1" customWidth="1"/>
  </cols>
  <sheetData>
    <row r="2" spans="2:4" ht="72.75" customHeight="1">
      <c r="B2" s="131" t="s">
        <v>688</v>
      </c>
      <c r="C2" s="131"/>
      <c r="D2" s="123"/>
    </row>
    <row r="3" spans="2:4">
      <c r="B3" s="35" t="s">
        <v>297</v>
      </c>
      <c r="C3" s="35" t="s">
        <v>298</v>
      </c>
      <c r="D3" s="35" t="s">
        <v>306</v>
      </c>
    </row>
    <row r="4" spans="2:4">
      <c r="B4" t="s">
        <v>627</v>
      </c>
      <c r="C4" t="s">
        <v>628</v>
      </c>
      <c r="D4" t="s">
        <v>567</v>
      </c>
    </row>
    <row r="5" spans="2:4">
      <c r="B5" t="s">
        <v>676</v>
      </c>
      <c r="C5" t="s">
        <v>327</v>
      </c>
      <c r="D5" t="s">
        <v>678</v>
      </c>
    </row>
    <row r="7" spans="2:4">
      <c r="B7" t="s">
        <v>522</v>
      </c>
      <c r="C7" t="s">
        <v>523</v>
      </c>
      <c r="D7" t="s">
        <v>568</v>
      </c>
    </row>
    <row r="8" spans="2:4">
      <c r="B8" t="s">
        <v>674</v>
      </c>
      <c r="C8" t="s">
        <v>540</v>
      </c>
    </row>
    <row r="9" spans="2:4">
      <c r="B9" t="s">
        <v>521</v>
      </c>
      <c r="C9" t="s">
        <v>524</v>
      </c>
      <c r="D9" t="s">
        <v>618</v>
      </c>
    </row>
    <row r="10" spans="2:4">
      <c r="B10" t="s">
        <v>636</v>
      </c>
      <c r="C10" t="s">
        <v>525</v>
      </c>
      <c r="D10" t="s">
        <v>637</v>
      </c>
    </row>
    <row r="11" spans="2:4">
      <c r="B11" t="s">
        <v>638</v>
      </c>
      <c r="C11" t="s">
        <v>675</v>
      </c>
      <c r="D11" t="s">
        <v>685</v>
      </c>
    </row>
    <row r="12" spans="2:4">
      <c r="B12" t="s">
        <v>606</v>
      </c>
      <c r="C12" t="s">
        <v>673</v>
      </c>
      <c r="D12" t="s">
        <v>607</v>
      </c>
    </row>
    <row r="13" spans="2:4">
      <c r="B13" t="s">
        <v>677</v>
      </c>
      <c r="C13" t="s">
        <v>526</v>
      </c>
      <c r="D13" t="s">
        <v>573</v>
      </c>
    </row>
    <row r="14" spans="2:4">
      <c r="B14" t="s">
        <v>311</v>
      </c>
      <c r="C14" t="s">
        <v>321</v>
      </c>
      <c r="D14" t="s">
        <v>515</v>
      </c>
    </row>
    <row r="15" spans="2:4">
      <c r="B15" t="s">
        <v>312</v>
      </c>
      <c r="C15" t="s">
        <v>322</v>
      </c>
      <c r="D15" t="s">
        <v>504</v>
      </c>
    </row>
    <row r="16" spans="2:4">
      <c r="B16" t="s">
        <v>313</v>
      </c>
      <c r="C16" t="s">
        <v>323</v>
      </c>
      <c r="D16" t="s">
        <v>479</v>
      </c>
    </row>
    <row r="17" spans="2:4">
      <c r="B17" t="s">
        <v>314</v>
      </c>
      <c r="C17" t="s">
        <v>324</v>
      </c>
      <c r="D17" t="s">
        <v>335</v>
      </c>
    </row>
    <row r="18" spans="2:4">
      <c r="B18" t="s">
        <v>315</v>
      </c>
      <c r="C18" t="s">
        <v>325</v>
      </c>
      <c r="D18" t="s">
        <v>334</v>
      </c>
    </row>
    <row r="19" spans="2:4">
      <c r="B19" t="s">
        <v>316</v>
      </c>
      <c r="C19" t="s">
        <v>320</v>
      </c>
      <c r="D19" t="s">
        <v>333</v>
      </c>
    </row>
    <row r="20" spans="2:4">
      <c r="B20" t="s">
        <v>317</v>
      </c>
      <c r="C20" t="s">
        <v>319</v>
      </c>
      <c r="D20" t="s">
        <v>318</v>
      </c>
    </row>
    <row r="21" spans="2:4">
      <c r="B21" t="s">
        <v>300</v>
      </c>
      <c r="C21" t="s">
        <v>304</v>
      </c>
      <c r="D21" t="s">
        <v>305</v>
      </c>
    </row>
    <row r="22" spans="2:4">
      <c r="B22" t="s">
        <v>301</v>
      </c>
      <c r="C22" t="s">
        <v>307</v>
      </c>
      <c r="D22" t="s">
        <v>305</v>
      </c>
    </row>
    <row r="23" spans="2:4">
      <c r="B23" t="s">
        <v>302</v>
      </c>
      <c r="C23" t="s">
        <v>309</v>
      </c>
      <c r="D23" t="s">
        <v>305</v>
      </c>
    </row>
    <row r="24" spans="2:4">
      <c r="B24" t="s">
        <v>303</v>
      </c>
      <c r="C24" t="s">
        <v>310</v>
      </c>
      <c r="D24" t="s">
        <v>305</v>
      </c>
    </row>
    <row r="25" spans="2:4">
      <c r="B25" t="s">
        <v>601</v>
      </c>
      <c r="C25" t="s">
        <v>603</v>
      </c>
      <c r="D25" s="72" t="s">
        <v>602</v>
      </c>
    </row>
  </sheetData>
  <mergeCells count="1">
    <mergeCell ref="B2:C2"/>
  </mergeCells>
  <hyperlinks>
    <hyperlink ref="D25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workbookViewId="0">
      <selection activeCell="H4" sqref="H4"/>
    </sheetView>
  </sheetViews>
  <sheetFormatPr baseColWidth="10" defaultColWidth="8.83203125" defaultRowHeight="14" x14ac:dyDescent="0"/>
  <cols>
    <col min="1" max="1" width="8.83203125" customWidth="1"/>
    <col min="2" max="2" width="57.33203125" customWidth="1"/>
    <col min="3" max="3" width="25" bestFit="1" customWidth="1"/>
    <col min="4" max="4" width="19.6640625" bestFit="1" customWidth="1"/>
    <col min="5" max="8" width="18.5" bestFit="1" customWidth="1"/>
    <col min="9" max="9" width="16" bestFit="1" customWidth="1"/>
    <col min="10" max="10" width="15.83203125" bestFit="1" customWidth="1"/>
    <col min="11" max="11" width="46.6640625" bestFit="1" customWidth="1"/>
    <col min="12" max="12" width="13.5" bestFit="1" customWidth="1"/>
    <col min="13" max="13" width="8" bestFit="1" customWidth="1"/>
  </cols>
  <sheetData>
    <row r="2" spans="1:13" s="14" customFormat="1">
      <c r="A2" s="46"/>
      <c r="B2" s="47" t="s">
        <v>620</v>
      </c>
      <c r="C2" s="55" t="s">
        <v>329</v>
      </c>
      <c r="D2" s="56">
        <v>2008</v>
      </c>
      <c r="E2" s="56">
        <v>2009</v>
      </c>
      <c r="F2" s="56">
        <v>2010</v>
      </c>
      <c r="G2" s="56">
        <v>2011</v>
      </c>
      <c r="H2" s="56">
        <v>2012</v>
      </c>
      <c r="I2" s="56">
        <v>2013</v>
      </c>
      <c r="J2" s="56">
        <v>2014</v>
      </c>
      <c r="K2" s="14" t="s">
        <v>559</v>
      </c>
    </row>
    <row r="3" spans="1:13" s="14" customFormat="1" ht="28">
      <c r="A3" s="46"/>
      <c r="B3" s="47" t="s">
        <v>710</v>
      </c>
      <c r="C3" s="90">
        <f>SUM(D3:J3)</f>
        <v>58.759206576940002</v>
      </c>
      <c r="D3" s="90">
        <f t="shared" ref="D3:I3" si="0">SUM(D4:D7)</f>
        <v>0</v>
      </c>
      <c r="E3" s="90">
        <f t="shared" si="0"/>
        <v>0.3</v>
      </c>
      <c r="F3" s="90">
        <f t="shared" si="0"/>
        <v>5.2</v>
      </c>
      <c r="G3" s="90">
        <f t="shared" si="0"/>
        <v>16.09799988</v>
      </c>
      <c r="H3" s="90">
        <f t="shared" si="0"/>
        <v>20.591496979999999</v>
      </c>
      <c r="I3" s="90">
        <f t="shared" si="0"/>
        <v>16.56970971694</v>
      </c>
      <c r="J3" s="48">
        <f>SUM(J4:J7)</f>
        <v>0</v>
      </c>
      <c r="K3" s="87"/>
    </row>
    <row r="4" spans="1:13" s="14" customFormat="1">
      <c r="A4" s="46"/>
      <c r="B4" s="86">
        <v>1</v>
      </c>
      <c r="C4" s="91">
        <f>SUM(D4:J4)</f>
        <v>31.217141377639997</v>
      </c>
      <c r="D4" s="92"/>
      <c r="E4" s="91">
        <v>0.3</v>
      </c>
      <c r="F4" s="91">
        <f>100*3900000/1000000000</f>
        <v>0.39</v>
      </c>
      <c r="G4" s="91">
        <f>100*86000000/1000000000</f>
        <v>8.6</v>
      </c>
      <c r="H4" s="91">
        <f>116*177512905/1000000000</f>
        <v>20.591496979999999</v>
      </c>
      <c r="I4" s="91">
        <f>113.24*11794811/1000000000</f>
        <v>1.3356443976399999</v>
      </c>
      <c r="J4" s="88"/>
      <c r="K4" s="87"/>
    </row>
    <row r="5" spans="1:13" s="14" customFormat="1">
      <c r="A5" s="97"/>
      <c r="B5" s="86">
        <v>2</v>
      </c>
      <c r="C5" s="91">
        <f t="shared" ref="C5:C6" si="1">SUM(D5:J5)</f>
        <v>11.421411877000001</v>
      </c>
      <c r="D5" s="92"/>
      <c r="E5" s="91"/>
      <c r="F5" s="91">
        <f>100*3100000/1000000000</f>
        <v>0.31</v>
      </c>
      <c r="G5" s="91">
        <f>116*64637930/1000000000</f>
        <v>7.4979998800000001</v>
      </c>
      <c r="H5" s="91"/>
      <c r="I5" s="91">
        <f>113.45*31850260/1000000000</f>
        <v>3.613411997</v>
      </c>
      <c r="J5" s="88"/>
      <c r="K5" s="87"/>
    </row>
    <row r="6" spans="1:13" s="14" customFormat="1">
      <c r="A6" s="97"/>
      <c r="B6" s="86">
        <v>3</v>
      </c>
      <c r="C6" s="91">
        <f t="shared" si="1"/>
        <v>16.120653322300001</v>
      </c>
      <c r="D6" s="92"/>
      <c r="E6" s="91"/>
      <c r="F6" s="91">
        <f>100*45000000/1000000000</f>
        <v>4.5</v>
      </c>
      <c r="G6" s="91"/>
      <c r="H6" s="91"/>
      <c r="I6" s="91">
        <f>113.45*102429734/1000000000</f>
        <v>11.620653322300001</v>
      </c>
      <c r="J6" s="88"/>
      <c r="K6" s="87"/>
    </row>
    <row r="7" spans="1:13">
      <c r="B7" s="86">
        <v>4</v>
      </c>
      <c r="C7" s="91">
        <f>SUM(D7:J7)</f>
        <v>0</v>
      </c>
      <c r="D7" s="92"/>
      <c r="E7" s="92"/>
      <c r="F7" s="92"/>
      <c r="G7" s="92"/>
      <c r="H7" s="91"/>
      <c r="I7" s="92"/>
      <c r="J7" s="88"/>
      <c r="K7" s="87"/>
    </row>
    <row r="8" spans="1:13">
      <c r="L8" s="83" t="s">
        <v>326</v>
      </c>
      <c r="M8" s="83" t="s">
        <v>574</v>
      </c>
    </row>
    <row r="11" spans="1:13">
      <c r="A11" s="51"/>
      <c r="B11" s="51" t="s">
        <v>711</v>
      </c>
      <c r="C11" s="126">
        <f>SUM(C12:C18)</f>
        <v>69.261615619999986</v>
      </c>
    </row>
    <row r="12" spans="1:13" ht="28">
      <c r="A12" s="127">
        <v>10</v>
      </c>
      <c r="B12" s="128" t="s">
        <v>693</v>
      </c>
      <c r="C12" s="91">
        <v>7.4309897999999999</v>
      </c>
    </row>
    <row r="13" spans="1:13">
      <c r="A13" s="127">
        <v>17</v>
      </c>
      <c r="B13" s="129" t="s">
        <v>692</v>
      </c>
      <c r="C13" s="91">
        <v>17.426206359999998</v>
      </c>
    </row>
    <row r="14" spans="1:13" ht="42">
      <c r="A14" s="127" t="s">
        <v>667</v>
      </c>
      <c r="B14" s="129" t="s">
        <v>696</v>
      </c>
      <c r="C14" s="91">
        <v>20.867794499999999</v>
      </c>
    </row>
    <row r="15" spans="1:13" ht="28">
      <c r="A15" s="127">
        <v>54.1</v>
      </c>
      <c r="B15" s="128" t="s">
        <v>663</v>
      </c>
      <c r="C15" s="91">
        <v>11.982403659999999</v>
      </c>
    </row>
    <row r="16" spans="1:13" ht="42">
      <c r="A16" s="127">
        <v>200.12</v>
      </c>
      <c r="B16" s="128" t="s">
        <v>706</v>
      </c>
      <c r="C16" s="91">
        <v>7.6333400999999999</v>
      </c>
    </row>
    <row r="17" spans="1:3" ht="42">
      <c r="A17" s="127">
        <v>200.13</v>
      </c>
      <c r="B17" s="128" t="s">
        <v>707</v>
      </c>
      <c r="C17" s="91">
        <v>1.3896318999999999</v>
      </c>
    </row>
    <row r="18" spans="1:3">
      <c r="A18" s="127">
        <v>14</v>
      </c>
      <c r="B18" s="129" t="s">
        <v>689</v>
      </c>
      <c r="C18" s="91">
        <v>2.5312492999999998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C3" sqref="C3:C10"/>
    </sheetView>
  </sheetViews>
  <sheetFormatPr baseColWidth="10" defaultColWidth="8.83203125" defaultRowHeight="14" x14ac:dyDescent="0"/>
  <cols>
    <col min="1" max="1" width="4" style="2" bestFit="1" customWidth="1"/>
    <col min="2" max="2" width="92.5" bestFit="1" customWidth="1"/>
    <col min="3" max="3" width="17.5" bestFit="1" customWidth="1"/>
    <col min="4" max="5" width="17.5" customWidth="1"/>
    <col min="6" max="6" width="17" bestFit="1" customWidth="1"/>
    <col min="7" max="7" width="25.6640625" bestFit="1" customWidth="1"/>
  </cols>
  <sheetData>
    <row r="2" spans="1:7" s="14" customFormat="1">
      <c r="A2" s="97"/>
      <c r="B2" s="55" t="s">
        <v>650</v>
      </c>
      <c r="C2" s="55" t="s">
        <v>329</v>
      </c>
      <c r="D2" s="98" t="s">
        <v>326</v>
      </c>
      <c r="E2" s="98" t="s">
        <v>645</v>
      </c>
      <c r="F2" s="105" t="s">
        <v>631</v>
      </c>
      <c r="G2" s="105" t="s">
        <v>299</v>
      </c>
    </row>
    <row r="3" spans="1:7" s="14" customFormat="1">
      <c r="A3" s="97"/>
      <c r="B3" s="47" t="s">
        <v>620</v>
      </c>
      <c r="C3" s="48">
        <f>SUM(C4:C12)</f>
        <v>53.854999999999983</v>
      </c>
      <c r="D3" s="106"/>
      <c r="E3" s="106"/>
      <c r="F3" s="106"/>
      <c r="G3" s="33" t="s">
        <v>567</v>
      </c>
    </row>
    <row r="4" spans="1:7" s="14" customFormat="1">
      <c r="A4" s="97"/>
      <c r="B4" s="47" t="s">
        <v>651</v>
      </c>
      <c r="C4" s="88">
        <f>F4-E4-D4</f>
        <v>6.07</v>
      </c>
      <c r="D4" s="106"/>
      <c r="E4" s="106">
        <f>ВЭБ!E4+ВЭБ!E6+ВЭБ!E7</f>
        <v>33.4</v>
      </c>
      <c r="F4" s="106">
        <f>ВЭБ!D4+ВЭБ!D6+ВЭБ!D7</f>
        <v>39.47</v>
      </c>
      <c r="G4" s="33" t="s">
        <v>522</v>
      </c>
    </row>
    <row r="5" spans="1:7" s="14" customFormat="1">
      <c r="A5" s="97"/>
      <c r="B5" s="47" t="s">
        <v>543</v>
      </c>
      <c r="C5" s="88">
        <f t="shared" ref="C5:C8" si="0">F5-E5-D5</f>
        <v>14.103000000000023</v>
      </c>
      <c r="D5" s="106"/>
      <c r="E5" s="106">
        <f>ВЭБ!E2+ВЭБ!E5</f>
        <v>85.137999999999991</v>
      </c>
      <c r="F5" s="106">
        <f>ВЭБ!D2+ВЭБ!D5</f>
        <v>99.241000000000014</v>
      </c>
      <c r="G5" s="33" t="s">
        <v>522</v>
      </c>
    </row>
    <row r="6" spans="1:7" s="14" customFormat="1">
      <c r="A6" s="97"/>
      <c r="B6" s="47" t="s">
        <v>548</v>
      </c>
      <c r="C6" s="88">
        <f t="shared" si="0"/>
        <v>1.2900000000000009</v>
      </c>
      <c r="D6" s="106"/>
      <c r="E6" s="106">
        <f>ВЭБ!E9</f>
        <v>14.337</v>
      </c>
      <c r="F6" s="106">
        <f>ВЭБ!D9</f>
        <v>15.627000000000001</v>
      </c>
      <c r="G6" s="33" t="s">
        <v>522</v>
      </c>
    </row>
    <row r="7" spans="1:7" s="14" customFormat="1">
      <c r="A7" s="99"/>
      <c r="B7" s="51" t="s">
        <v>652</v>
      </c>
      <c r="C7" s="49">
        <f>SUM(ВЭБ!G11:G16)</f>
        <v>12.191999999999968</v>
      </c>
      <c r="D7" s="106"/>
      <c r="E7" s="106"/>
      <c r="F7" s="106"/>
      <c r="G7" s="33" t="s">
        <v>522</v>
      </c>
    </row>
    <row r="8" spans="1:7" s="14" customFormat="1">
      <c r="A8" s="99"/>
      <c r="B8" s="51" t="s">
        <v>653</v>
      </c>
      <c r="C8" s="88">
        <f t="shared" si="0"/>
        <v>3.4</v>
      </c>
      <c r="D8" s="106"/>
      <c r="E8" s="106"/>
      <c r="F8" s="106">
        <f>3.4</f>
        <v>3.4</v>
      </c>
      <c r="G8" s="33" t="s">
        <v>562</v>
      </c>
    </row>
    <row r="9" spans="1:7" s="14" customFormat="1">
      <c r="A9" s="99"/>
      <c r="B9" s="51" t="s">
        <v>654</v>
      </c>
      <c r="C9" s="88">
        <v>10</v>
      </c>
      <c r="D9" s="106"/>
      <c r="E9" s="106"/>
      <c r="F9" s="106"/>
      <c r="G9" s="14" t="s">
        <v>655</v>
      </c>
    </row>
    <row r="10" spans="1:7" s="14" customFormat="1">
      <c r="A10" s="99"/>
      <c r="B10" s="108" t="s">
        <v>712</v>
      </c>
      <c r="C10" s="130">
        <v>6.8</v>
      </c>
      <c r="D10" s="106"/>
      <c r="E10" s="106"/>
      <c r="F10" s="106"/>
    </row>
    <row r="11" spans="1:7" s="14" customFormat="1">
      <c r="A11" s="99"/>
      <c r="B11" s="47"/>
      <c r="C11" s="77"/>
      <c r="D11" s="106"/>
      <c r="E11" s="106"/>
      <c r="F11" s="106"/>
    </row>
    <row r="12" spans="1:7" s="96" customFormat="1">
      <c r="A12" s="100"/>
      <c r="B12" s="47"/>
      <c r="C12" s="77"/>
      <c r="D12" s="106"/>
      <c r="E12" s="106"/>
      <c r="F12" s="106"/>
    </row>
    <row r="13" spans="1:7" s="14" customFormat="1">
      <c r="A13" s="99"/>
      <c r="B13" s="47"/>
      <c r="C13" s="77"/>
      <c r="D13" s="106"/>
      <c r="E13" s="106"/>
      <c r="F13" s="106"/>
      <c r="G13" s="96"/>
    </row>
    <row r="14" spans="1:7">
      <c r="B14" s="47"/>
      <c r="C14" s="77"/>
      <c r="D14" s="106"/>
      <c r="E14" s="106"/>
      <c r="F14" s="106"/>
      <c r="G14" s="96"/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" sqref="B1"/>
    </sheetView>
  </sheetViews>
  <sheetFormatPr baseColWidth="10" defaultColWidth="8.83203125" defaultRowHeight="14" x14ac:dyDescent="0"/>
  <cols>
    <col min="2" max="2" width="8.83203125" style="2" customWidth="1"/>
    <col min="3" max="3" width="61.83203125" bestFit="1" customWidth="1"/>
    <col min="4" max="4" width="25.1640625" customWidth="1"/>
    <col min="5" max="5" width="92.5" customWidth="1"/>
    <col min="6" max="6" width="16.5" bestFit="1" customWidth="1"/>
    <col min="7" max="7" width="62.1640625" customWidth="1"/>
  </cols>
  <sheetData>
    <row r="1" spans="2:10">
      <c r="D1" s="1"/>
      <c r="E1" s="1"/>
    </row>
    <row r="2" spans="2:10" s="14" customFormat="1" ht="28">
      <c r="B2" s="11" t="s">
        <v>169</v>
      </c>
      <c r="C2" s="12" t="s">
        <v>238</v>
      </c>
      <c r="D2" s="13" t="s">
        <v>169</v>
      </c>
      <c r="E2" s="13" t="s">
        <v>110</v>
      </c>
      <c r="F2" s="13"/>
    </row>
    <row r="3" spans="2:10" s="14" customFormat="1" ht="56">
      <c r="B3" s="11" t="s">
        <v>215</v>
      </c>
      <c r="C3" s="12" t="s">
        <v>216</v>
      </c>
      <c r="D3" s="15" t="s">
        <v>214</v>
      </c>
      <c r="E3" s="15" t="s">
        <v>211</v>
      </c>
      <c r="F3" s="3">
        <v>915596.7</v>
      </c>
    </row>
    <row r="4" spans="2:10" ht="56">
      <c r="B4" s="2" t="s">
        <v>6</v>
      </c>
      <c r="C4" t="s">
        <v>80</v>
      </c>
      <c r="D4" s="1" t="s">
        <v>204</v>
      </c>
      <c r="E4" s="1" t="s">
        <v>205</v>
      </c>
      <c r="F4" s="3">
        <v>3618542.6</v>
      </c>
    </row>
    <row r="5" spans="2:10" ht="56">
      <c r="B5" s="2" t="s">
        <v>177</v>
      </c>
      <c r="C5" t="s">
        <v>183</v>
      </c>
      <c r="D5" s="36" t="s">
        <v>519</v>
      </c>
      <c r="E5" s="1" t="s">
        <v>518</v>
      </c>
      <c r="F5" s="3">
        <f>'ТР-АВТО'!K6*1000</f>
        <v>2787000</v>
      </c>
      <c r="G5" s="1" t="s">
        <v>305</v>
      </c>
      <c r="H5" s="1"/>
      <c r="I5" s="1"/>
      <c r="J5" s="3"/>
    </row>
    <row r="6" spans="2:10" ht="70">
      <c r="B6" s="2" t="s">
        <v>12</v>
      </c>
      <c r="C6" t="s">
        <v>81</v>
      </c>
      <c r="D6" s="1" t="s">
        <v>207</v>
      </c>
      <c r="E6" s="1" t="s">
        <v>206</v>
      </c>
      <c r="F6" s="3">
        <v>658244.80000000005</v>
      </c>
    </row>
    <row r="7" spans="2:10" ht="70">
      <c r="B7" s="2" t="s">
        <v>90</v>
      </c>
      <c r="C7" s="1" t="s">
        <v>82</v>
      </c>
      <c r="D7" s="1" t="s">
        <v>208</v>
      </c>
      <c r="E7" s="1" t="s">
        <v>209</v>
      </c>
      <c r="F7" s="3">
        <v>71277.399999999994</v>
      </c>
    </row>
    <row r="8" spans="2:10" ht="56">
      <c r="B8" s="2" t="s">
        <v>99</v>
      </c>
      <c r="C8" s="1" t="s">
        <v>88</v>
      </c>
      <c r="D8" s="1" t="s">
        <v>210</v>
      </c>
      <c r="E8" s="1" t="s">
        <v>211</v>
      </c>
      <c r="F8" s="3">
        <v>16505395</v>
      </c>
    </row>
    <row r="9" spans="2:10" ht="84">
      <c r="B9" s="2" t="s">
        <v>100</v>
      </c>
      <c r="C9" s="1" t="s">
        <v>89</v>
      </c>
      <c r="D9" s="1" t="s">
        <v>213</v>
      </c>
      <c r="E9" s="1" t="s">
        <v>212</v>
      </c>
      <c r="F9" s="3">
        <v>1152000</v>
      </c>
    </row>
    <row r="10" spans="2:10">
      <c r="F10" s="9">
        <f>SUM(F3:F9)</f>
        <v>25708056.5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workbookViewId="0">
      <pane xSplit="3" ySplit="2" topLeftCell="E6" activePane="bottomRight" state="frozen"/>
      <selection pane="topRight" activeCell="D1" sqref="D1"/>
      <selection pane="bottomLeft" activeCell="A3" sqref="A3"/>
      <selection pane="bottomRight" activeCell="F12" sqref="F12"/>
    </sheetView>
  </sheetViews>
  <sheetFormatPr baseColWidth="10" defaultColWidth="8.83203125" defaultRowHeight="14" x14ac:dyDescent="0"/>
  <cols>
    <col min="2" max="2" width="8.83203125" style="2" customWidth="1"/>
    <col min="3" max="3" width="61.83203125" bestFit="1" customWidth="1"/>
    <col min="4" max="4" width="11.5" customWidth="1"/>
    <col min="5" max="5" width="39.83203125" style="1" customWidth="1"/>
    <col min="6" max="6" width="18.6640625" bestFit="1" customWidth="1"/>
    <col min="7" max="7" width="88.6640625" customWidth="1"/>
    <col min="8" max="8" width="25.1640625" customWidth="1"/>
    <col min="9" max="9" width="78.5" customWidth="1"/>
    <col min="10" max="10" width="16.5" bestFit="1" customWidth="1"/>
  </cols>
  <sheetData>
    <row r="1" spans="2:10">
      <c r="G1" s="1"/>
      <c r="H1" s="1"/>
      <c r="I1" s="1"/>
    </row>
    <row r="2" spans="2:10" s="14" customFormat="1" ht="28">
      <c r="B2" s="11" t="s">
        <v>169</v>
      </c>
      <c r="C2" s="12" t="s">
        <v>240</v>
      </c>
      <c r="D2" s="14" t="s">
        <v>169</v>
      </c>
      <c r="E2" s="13"/>
      <c r="F2" s="16" t="s">
        <v>169</v>
      </c>
      <c r="G2" s="13"/>
      <c r="H2" s="13" t="s">
        <v>169</v>
      </c>
      <c r="I2" s="13" t="s">
        <v>110</v>
      </c>
      <c r="J2" s="13" t="s">
        <v>103</v>
      </c>
    </row>
    <row r="3" spans="2:10" ht="28">
      <c r="B3" s="2" t="s">
        <v>1</v>
      </c>
      <c r="C3" t="s">
        <v>2</v>
      </c>
      <c r="D3" t="s">
        <v>3</v>
      </c>
      <c r="E3" s="1" t="s">
        <v>0</v>
      </c>
      <c r="F3" t="s">
        <v>5</v>
      </c>
      <c r="G3" s="1" t="s">
        <v>237</v>
      </c>
      <c r="H3" s="1" t="s">
        <v>70</v>
      </c>
      <c r="I3" s="1" t="s">
        <v>76</v>
      </c>
      <c r="J3" s="3">
        <v>262145</v>
      </c>
    </row>
    <row r="4" spans="2:10" ht="28">
      <c r="B4" s="2" t="s">
        <v>6</v>
      </c>
      <c r="C4" t="s">
        <v>80</v>
      </c>
      <c r="D4" t="s">
        <v>186</v>
      </c>
      <c r="E4" s="1" t="s">
        <v>7</v>
      </c>
      <c r="F4" t="s">
        <v>9</v>
      </c>
      <c r="G4" s="1" t="s">
        <v>237</v>
      </c>
      <c r="H4" s="1" t="s">
        <v>71</v>
      </c>
      <c r="I4" s="1" t="s">
        <v>77</v>
      </c>
      <c r="J4" s="3">
        <v>212219.5</v>
      </c>
    </row>
    <row r="5" spans="2:10" ht="28">
      <c r="B5" s="2" t="s">
        <v>6</v>
      </c>
      <c r="C5" t="s">
        <v>80</v>
      </c>
      <c r="D5" t="s">
        <v>186</v>
      </c>
      <c r="E5" s="1" t="s">
        <v>7</v>
      </c>
      <c r="F5" t="s">
        <v>9</v>
      </c>
      <c r="G5" s="1" t="s">
        <v>237</v>
      </c>
      <c r="H5" s="1" t="s">
        <v>72</v>
      </c>
      <c r="I5" s="1" t="s">
        <v>78</v>
      </c>
      <c r="J5" s="3">
        <v>3858041.4</v>
      </c>
    </row>
    <row r="6" spans="2:10" ht="28">
      <c r="B6" s="2" t="s">
        <v>170</v>
      </c>
      <c r="C6" t="s">
        <v>171</v>
      </c>
      <c r="D6" t="s">
        <v>172</v>
      </c>
      <c r="E6" s="1" t="s">
        <v>10</v>
      </c>
      <c r="F6" t="s">
        <v>174</v>
      </c>
      <c r="G6" s="1" t="s">
        <v>173</v>
      </c>
      <c r="H6" s="1" t="s">
        <v>175</v>
      </c>
      <c r="I6" s="1" t="s">
        <v>176</v>
      </c>
      <c r="J6" s="3">
        <v>103675.8</v>
      </c>
    </row>
    <row r="7" spans="2:10" ht="28">
      <c r="B7" s="2" t="s">
        <v>177</v>
      </c>
      <c r="C7" t="s">
        <v>183</v>
      </c>
      <c r="D7" t="s">
        <v>182</v>
      </c>
      <c r="E7" s="1" t="s">
        <v>181</v>
      </c>
      <c r="F7" t="s">
        <v>180</v>
      </c>
      <c r="G7" s="1" t="s">
        <v>179</v>
      </c>
      <c r="H7" s="1" t="s">
        <v>178</v>
      </c>
      <c r="I7" s="1" t="s">
        <v>176</v>
      </c>
      <c r="J7" s="3">
        <v>5355080.9000000004</v>
      </c>
    </row>
    <row r="8" spans="2:10" ht="28">
      <c r="B8" s="2" t="s">
        <v>12</v>
      </c>
      <c r="C8" t="s">
        <v>81</v>
      </c>
      <c r="D8" t="s">
        <v>11</v>
      </c>
      <c r="E8" s="1" t="s">
        <v>10</v>
      </c>
      <c r="F8" t="s">
        <v>185</v>
      </c>
      <c r="G8" s="1" t="s">
        <v>179</v>
      </c>
      <c r="H8" s="1" t="s">
        <v>184</v>
      </c>
      <c r="I8" s="1" t="s">
        <v>176</v>
      </c>
      <c r="J8" s="3">
        <v>2839800</v>
      </c>
    </row>
    <row r="9" spans="2:10" ht="42">
      <c r="B9" s="2" t="s">
        <v>12</v>
      </c>
      <c r="C9" t="s">
        <v>81</v>
      </c>
      <c r="D9" t="s">
        <v>11</v>
      </c>
      <c r="E9" s="1" t="s">
        <v>10</v>
      </c>
      <c r="F9" t="s">
        <v>202</v>
      </c>
      <c r="G9" s="1" t="s">
        <v>188</v>
      </c>
      <c r="H9" s="1" t="s">
        <v>187</v>
      </c>
      <c r="I9" s="1" t="s">
        <v>190</v>
      </c>
      <c r="J9" s="3">
        <v>438954.6</v>
      </c>
    </row>
    <row r="10" spans="2:10" ht="42">
      <c r="B10" s="2" t="s">
        <v>12</v>
      </c>
      <c r="C10" t="s">
        <v>81</v>
      </c>
      <c r="D10" t="s">
        <v>11</v>
      </c>
      <c r="E10" s="1" t="s">
        <v>10</v>
      </c>
      <c r="F10" t="s">
        <v>13</v>
      </c>
      <c r="G10" s="1" t="s">
        <v>237</v>
      </c>
      <c r="H10" s="1" t="s">
        <v>73</v>
      </c>
      <c r="I10" s="1" t="s">
        <v>79</v>
      </c>
      <c r="J10" s="3">
        <v>90910.7</v>
      </c>
    </row>
    <row r="11" spans="2:10" ht="28">
      <c r="B11" s="2" t="s">
        <v>90</v>
      </c>
      <c r="C11" s="1" t="s">
        <v>82</v>
      </c>
      <c r="D11" t="s">
        <v>34</v>
      </c>
      <c r="E11" s="1" t="s">
        <v>33</v>
      </c>
      <c r="F11" t="s">
        <v>14</v>
      </c>
      <c r="G11" s="1" t="s">
        <v>237</v>
      </c>
      <c r="H11" s="1" t="s">
        <v>102</v>
      </c>
      <c r="I11" s="1" t="s">
        <v>101</v>
      </c>
      <c r="J11" s="3">
        <v>1768029.9</v>
      </c>
    </row>
    <row r="12" spans="2:10" ht="70">
      <c r="B12" s="2" t="s">
        <v>90</v>
      </c>
      <c r="C12" s="1" t="s">
        <v>82</v>
      </c>
      <c r="D12" t="s">
        <v>35</v>
      </c>
      <c r="E12" s="1" t="s">
        <v>37</v>
      </c>
      <c r="F12" t="s">
        <v>15</v>
      </c>
      <c r="G12" s="1" t="s">
        <v>237</v>
      </c>
      <c r="H12" s="1" t="s">
        <v>104</v>
      </c>
      <c r="I12" s="1" t="s">
        <v>105</v>
      </c>
      <c r="J12" s="3">
        <v>76855.100000000006</v>
      </c>
    </row>
    <row r="13" spans="2:10" ht="42">
      <c r="B13" s="2" t="s">
        <v>91</v>
      </c>
      <c r="C13" s="1" t="s">
        <v>83</v>
      </c>
      <c r="D13" t="s">
        <v>36</v>
      </c>
      <c r="E13" s="1" t="s">
        <v>38</v>
      </c>
      <c r="F13" t="s">
        <v>16</v>
      </c>
      <c r="G13" s="1" t="s">
        <v>237</v>
      </c>
      <c r="H13" s="1" t="s">
        <v>106</v>
      </c>
      <c r="I13" s="1" t="s">
        <v>107</v>
      </c>
      <c r="J13" s="3">
        <v>174334.5</v>
      </c>
    </row>
    <row r="14" spans="2:10" ht="42">
      <c r="B14" s="2" t="s">
        <v>91</v>
      </c>
      <c r="C14" s="1" t="s">
        <v>83</v>
      </c>
      <c r="D14" t="s">
        <v>40</v>
      </c>
      <c r="E14" s="1" t="s">
        <v>39</v>
      </c>
      <c r="F14" t="s">
        <v>17</v>
      </c>
      <c r="G14" s="1" t="s">
        <v>237</v>
      </c>
      <c r="H14" s="1" t="s">
        <v>109</v>
      </c>
      <c r="I14" s="1" t="s">
        <v>108</v>
      </c>
      <c r="J14" s="3">
        <v>200</v>
      </c>
    </row>
    <row r="15" spans="2:10" ht="28">
      <c r="B15" s="2" t="s">
        <v>92</v>
      </c>
      <c r="C15" s="1" t="s">
        <v>41</v>
      </c>
      <c r="D15" t="s">
        <v>42</v>
      </c>
      <c r="E15" s="1" t="s">
        <v>43</v>
      </c>
      <c r="F15" t="s">
        <v>18</v>
      </c>
      <c r="G15" s="1" t="s">
        <v>237</v>
      </c>
      <c r="H15" s="1" t="s">
        <v>111</v>
      </c>
      <c r="I15" s="1" t="s">
        <v>113</v>
      </c>
      <c r="J15" s="3">
        <v>6890</v>
      </c>
    </row>
    <row r="16" spans="2:10" ht="28">
      <c r="B16" s="2" t="s">
        <v>92</v>
      </c>
      <c r="C16" s="1" t="s">
        <v>41</v>
      </c>
      <c r="D16" t="s">
        <v>42</v>
      </c>
      <c r="E16" s="1" t="s">
        <v>43</v>
      </c>
      <c r="F16" t="s">
        <v>18</v>
      </c>
      <c r="G16" s="1" t="s">
        <v>237</v>
      </c>
      <c r="H16" s="1" t="s">
        <v>112</v>
      </c>
      <c r="I16" s="1" t="s">
        <v>114</v>
      </c>
      <c r="J16" s="3">
        <v>11400</v>
      </c>
    </row>
    <row r="17" spans="2:10" ht="28">
      <c r="B17" s="2" t="s">
        <v>92</v>
      </c>
      <c r="C17" s="1" t="s">
        <v>41</v>
      </c>
      <c r="D17" t="s">
        <v>44</v>
      </c>
      <c r="E17" s="1" t="s">
        <v>45</v>
      </c>
      <c r="F17" t="s">
        <v>19</v>
      </c>
      <c r="G17" s="1" t="s">
        <v>237</v>
      </c>
      <c r="H17" s="1" t="s">
        <v>115</v>
      </c>
      <c r="I17" s="1" t="s">
        <v>116</v>
      </c>
      <c r="J17" s="3">
        <v>36800</v>
      </c>
    </row>
    <row r="18" spans="2:10" ht="28">
      <c r="B18" s="2" t="s">
        <v>93</v>
      </c>
      <c r="C18" s="1" t="s">
        <v>84</v>
      </c>
      <c r="D18" t="s">
        <v>47</v>
      </c>
      <c r="E18" s="1" t="s">
        <v>46</v>
      </c>
      <c r="F18" t="s">
        <v>20</v>
      </c>
      <c r="G18" s="1" t="s">
        <v>237</v>
      </c>
      <c r="H18" s="1" t="s">
        <v>117</v>
      </c>
      <c r="I18" s="1" t="s">
        <v>116</v>
      </c>
      <c r="J18" s="3">
        <v>139788.6</v>
      </c>
    </row>
    <row r="19" spans="2:10" ht="28">
      <c r="B19" s="2" t="s">
        <v>93</v>
      </c>
      <c r="C19" s="1" t="s">
        <v>84</v>
      </c>
      <c r="D19" t="s">
        <v>47</v>
      </c>
      <c r="E19" s="1" t="s">
        <v>46</v>
      </c>
      <c r="F19" t="s">
        <v>20</v>
      </c>
      <c r="G19" s="1" t="s">
        <v>237</v>
      </c>
      <c r="H19" s="1" t="s">
        <v>118</v>
      </c>
      <c r="I19" s="1" t="s">
        <v>113</v>
      </c>
      <c r="J19" s="3">
        <v>523000</v>
      </c>
    </row>
    <row r="20" spans="2:10" ht="42">
      <c r="B20" s="2" t="s">
        <v>93</v>
      </c>
      <c r="C20" s="1" t="s">
        <v>84</v>
      </c>
      <c r="D20" t="s">
        <v>47</v>
      </c>
      <c r="E20" s="1" t="s">
        <v>46</v>
      </c>
      <c r="F20" t="s">
        <v>20</v>
      </c>
      <c r="G20" s="1" t="s">
        <v>237</v>
      </c>
      <c r="H20" s="1" t="s">
        <v>119</v>
      </c>
      <c r="I20" s="1" t="s">
        <v>120</v>
      </c>
      <c r="J20" s="3">
        <v>4301360</v>
      </c>
    </row>
    <row r="21" spans="2:10" ht="28">
      <c r="B21" s="2" t="s">
        <v>93</v>
      </c>
      <c r="C21" s="1" t="s">
        <v>84</v>
      </c>
      <c r="D21" t="s">
        <v>51</v>
      </c>
      <c r="E21" s="1" t="s">
        <v>48</v>
      </c>
      <c r="F21" t="s">
        <v>21</v>
      </c>
      <c r="G21" s="1" t="s">
        <v>237</v>
      </c>
      <c r="H21" s="1" t="s">
        <v>121</v>
      </c>
      <c r="I21" s="1" t="s">
        <v>122</v>
      </c>
      <c r="J21" s="3">
        <v>802254.2</v>
      </c>
    </row>
    <row r="22" spans="2:10" ht="42">
      <c r="B22" s="2" t="s">
        <v>93</v>
      </c>
      <c r="C22" s="1" t="s">
        <v>84</v>
      </c>
      <c r="D22" t="s">
        <v>50</v>
      </c>
      <c r="E22" s="1" t="s">
        <v>49</v>
      </c>
      <c r="F22" t="s">
        <v>22</v>
      </c>
      <c r="G22" s="1" t="s">
        <v>237</v>
      </c>
      <c r="H22" s="1" t="s">
        <v>123</v>
      </c>
      <c r="I22" s="1" t="s">
        <v>166</v>
      </c>
      <c r="J22" s="3">
        <v>375953.3</v>
      </c>
    </row>
    <row r="23" spans="2:10" ht="28">
      <c r="B23" s="2" t="s">
        <v>93</v>
      </c>
      <c r="C23" s="1" t="s">
        <v>84</v>
      </c>
      <c r="D23" t="s">
        <v>94</v>
      </c>
      <c r="E23" s="1" t="s">
        <v>54</v>
      </c>
      <c r="F23" t="s">
        <v>23</v>
      </c>
      <c r="G23" s="1" t="s">
        <v>237</v>
      </c>
      <c r="H23" s="1" t="s">
        <v>124</v>
      </c>
      <c r="I23" s="1" t="s">
        <v>114</v>
      </c>
      <c r="J23" s="3">
        <v>50840</v>
      </c>
    </row>
    <row r="24" spans="2:10" ht="28">
      <c r="B24" s="2" t="s">
        <v>93</v>
      </c>
      <c r="C24" s="1" t="s">
        <v>84</v>
      </c>
      <c r="D24" t="s">
        <v>53</v>
      </c>
      <c r="E24" s="1" t="s">
        <v>52</v>
      </c>
      <c r="F24" t="s">
        <v>24</v>
      </c>
      <c r="G24" s="1" t="s">
        <v>237</v>
      </c>
      <c r="H24" s="1" t="s">
        <v>125</v>
      </c>
      <c r="I24" s="1" t="s">
        <v>126</v>
      </c>
      <c r="J24" s="3">
        <v>802184</v>
      </c>
    </row>
    <row r="25" spans="2:10" ht="28">
      <c r="B25" s="2" t="s">
        <v>93</v>
      </c>
      <c r="C25" s="1" t="s">
        <v>84</v>
      </c>
      <c r="D25" t="s">
        <v>53</v>
      </c>
      <c r="E25" s="1" t="s">
        <v>52</v>
      </c>
      <c r="F25" t="s">
        <v>24</v>
      </c>
      <c r="G25" s="1" t="s">
        <v>237</v>
      </c>
      <c r="H25" s="1" t="s">
        <v>128</v>
      </c>
      <c r="I25" s="1" t="s">
        <v>127</v>
      </c>
      <c r="J25" s="3">
        <v>6500</v>
      </c>
    </row>
    <row r="26" spans="2:10" ht="28">
      <c r="B26" s="2" t="s">
        <v>95</v>
      </c>
      <c r="C26" t="s">
        <v>57</v>
      </c>
      <c r="D26" t="s">
        <v>56</v>
      </c>
      <c r="E26" s="1" t="s">
        <v>55</v>
      </c>
      <c r="F26" t="s">
        <v>25</v>
      </c>
      <c r="G26" s="1" t="s">
        <v>237</v>
      </c>
      <c r="H26" s="1" t="s">
        <v>129</v>
      </c>
      <c r="I26" s="1" t="s">
        <v>114</v>
      </c>
      <c r="J26" s="3">
        <v>41000</v>
      </c>
    </row>
    <row r="27" spans="2:10" ht="42">
      <c r="B27" s="2" t="s">
        <v>96</v>
      </c>
      <c r="C27" s="1" t="s">
        <v>85</v>
      </c>
      <c r="D27" t="s">
        <v>59</v>
      </c>
      <c r="E27" s="1" t="s">
        <v>168</v>
      </c>
      <c r="F27" t="s">
        <v>26</v>
      </c>
      <c r="G27" s="1" t="s">
        <v>237</v>
      </c>
      <c r="H27" s="1" t="s">
        <v>133</v>
      </c>
      <c r="I27" s="1" t="s">
        <v>132</v>
      </c>
      <c r="J27" s="3">
        <v>39900</v>
      </c>
    </row>
    <row r="28" spans="2:10" ht="42">
      <c r="B28" s="2" t="s">
        <v>96</v>
      </c>
      <c r="C28" s="1" t="s">
        <v>85</v>
      </c>
      <c r="D28" t="s">
        <v>59</v>
      </c>
      <c r="E28" s="1" t="s">
        <v>168</v>
      </c>
      <c r="F28" t="s">
        <v>26</v>
      </c>
      <c r="G28" s="1" t="s">
        <v>237</v>
      </c>
      <c r="H28" s="1" t="s">
        <v>131</v>
      </c>
      <c r="I28" s="1" t="s">
        <v>130</v>
      </c>
      <c r="J28" s="3">
        <v>7980</v>
      </c>
    </row>
    <row r="29" spans="2:10" ht="42">
      <c r="B29" s="2" t="s">
        <v>96</v>
      </c>
      <c r="C29" s="1" t="s">
        <v>85</v>
      </c>
      <c r="D29" t="s">
        <v>60</v>
      </c>
      <c r="E29" s="1" t="s">
        <v>52</v>
      </c>
      <c r="F29" t="s">
        <v>27</v>
      </c>
      <c r="G29" s="1" t="s">
        <v>237</v>
      </c>
      <c r="H29" s="1" t="s">
        <v>134</v>
      </c>
      <c r="I29" s="1" t="s">
        <v>116</v>
      </c>
      <c r="J29" s="3">
        <v>110830.3</v>
      </c>
    </row>
    <row r="30" spans="2:10" ht="42">
      <c r="B30" s="2" t="s">
        <v>97</v>
      </c>
      <c r="C30" s="1" t="s">
        <v>86</v>
      </c>
      <c r="D30" t="s">
        <v>62</v>
      </c>
      <c r="E30" s="1" t="s">
        <v>61</v>
      </c>
      <c r="F30" t="s">
        <v>28</v>
      </c>
      <c r="G30" s="1" t="s">
        <v>237</v>
      </c>
      <c r="H30" s="1" t="s">
        <v>135</v>
      </c>
      <c r="I30" s="1" t="s">
        <v>203</v>
      </c>
      <c r="J30" s="3">
        <v>639510</v>
      </c>
    </row>
    <row r="31" spans="2:10" ht="28">
      <c r="B31" s="2" t="s">
        <v>98</v>
      </c>
      <c r="C31" s="1" t="s">
        <v>87</v>
      </c>
      <c r="D31" t="s">
        <v>63</v>
      </c>
      <c r="E31" s="1" t="s">
        <v>52</v>
      </c>
      <c r="F31" t="s">
        <v>29</v>
      </c>
      <c r="G31" s="1" t="s">
        <v>237</v>
      </c>
      <c r="H31" s="1" t="s">
        <v>136</v>
      </c>
      <c r="I31" s="1" t="s">
        <v>162</v>
      </c>
      <c r="J31" s="3">
        <v>3664188.3</v>
      </c>
    </row>
    <row r="32" spans="2:10" ht="28">
      <c r="B32" s="2" t="s">
        <v>99</v>
      </c>
      <c r="C32" s="1" t="s">
        <v>88</v>
      </c>
      <c r="D32" t="s">
        <v>195</v>
      </c>
      <c r="E32" s="1" t="s">
        <v>196</v>
      </c>
      <c r="F32" t="s">
        <v>193</v>
      </c>
      <c r="G32" s="1" t="s">
        <v>237</v>
      </c>
      <c r="H32" s="1" t="s">
        <v>191</v>
      </c>
      <c r="I32" s="1" t="s">
        <v>192</v>
      </c>
      <c r="J32" s="3">
        <v>34625534.200000003</v>
      </c>
    </row>
    <row r="33" spans="2:10" ht="42">
      <c r="B33" s="2" t="s">
        <v>99</v>
      </c>
      <c r="C33" s="1" t="s">
        <v>88</v>
      </c>
      <c r="D33" t="s">
        <v>65</v>
      </c>
      <c r="E33" s="1" t="s">
        <v>64</v>
      </c>
      <c r="F33" t="s">
        <v>30</v>
      </c>
      <c r="G33" s="1" t="s">
        <v>237</v>
      </c>
      <c r="H33" s="1" t="s">
        <v>137</v>
      </c>
      <c r="I33" s="1" t="s">
        <v>163</v>
      </c>
      <c r="J33" s="3">
        <v>8400000</v>
      </c>
    </row>
    <row r="34" spans="2:10" ht="56">
      <c r="B34" s="2" t="s">
        <v>100</v>
      </c>
      <c r="C34" s="1" t="s">
        <v>89</v>
      </c>
      <c r="D34" t="s">
        <v>67</v>
      </c>
      <c r="E34" s="1" t="s">
        <v>66</v>
      </c>
      <c r="F34" t="s">
        <v>200</v>
      </c>
      <c r="G34" s="1" t="s">
        <v>199</v>
      </c>
      <c r="H34" s="1" t="s">
        <v>198</v>
      </c>
      <c r="I34" s="1" t="s">
        <v>201</v>
      </c>
      <c r="J34" s="3">
        <v>1152000</v>
      </c>
    </row>
    <row r="35" spans="2:10" ht="42">
      <c r="B35" s="2" t="s">
        <v>100</v>
      </c>
      <c r="C35" s="1" t="s">
        <v>89</v>
      </c>
      <c r="D35" t="s">
        <v>67</v>
      </c>
      <c r="E35" s="1" t="s">
        <v>66</v>
      </c>
      <c r="F35" t="s">
        <v>31</v>
      </c>
      <c r="G35" s="1" t="s">
        <v>237</v>
      </c>
      <c r="H35" s="1" t="s">
        <v>138</v>
      </c>
      <c r="I35" s="1" t="s">
        <v>164</v>
      </c>
      <c r="J35" s="3">
        <v>8510520.0999999996</v>
      </c>
    </row>
    <row r="36" spans="2:10" ht="28">
      <c r="B36" s="2" t="s">
        <v>100</v>
      </c>
      <c r="C36" s="1" t="s">
        <v>89</v>
      </c>
      <c r="D36" t="s">
        <v>69</v>
      </c>
      <c r="E36" s="1" t="s">
        <v>68</v>
      </c>
      <c r="F36" t="s">
        <v>32</v>
      </c>
      <c r="G36" s="1" t="s">
        <v>237</v>
      </c>
      <c r="H36" s="1" t="s">
        <v>139</v>
      </c>
      <c r="I36" s="1" t="s">
        <v>165</v>
      </c>
      <c r="J36" s="3">
        <v>140000</v>
      </c>
    </row>
    <row r="37" spans="2:10">
      <c r="J37" s="3"/>
    </row>
    <row r="38" spans="2:10" s="14" customFormat="1">
      <c r="B38" s="11"/>
      <c r="C38" s="14" t="s">
        <v>140</v>
      </c>
      <c r="E38" s="12"/>
      <c r="J38" s="104"/>
    </row>
    <row r="39" spans="2:10" ht="28">
      <c r="B39" s="2" t="s">
        <v>1</v>
      </c>
      <c r="C39" t="s">
        <v>2</v>
      </c>
      <c r="D39" t="s">
        <v>3</v>
      </c>
      <c r="E39" s="1" t="s">
        <v>0</v>
      </c>
      <c r="F39" t="s">
        <v>5</v>
      </c>
      <c r="G39" s="1" t="s">
        <v>237</v>
      </c>
      <c r="H39" s="1" t="s">
        <v>70</v>
      </c>
      <c r="I39" s="1" t="s">
        <v>76</v>
      </c>
      <c r="J39" s="3">
        <v>124487.8</v>
      </c>
    </row>
    <row r="40" spans="2:10" ht="70">
      <c r="B40" s="2" t="s">
        <v>90</v>
      </c>
      <c r="C40" s="1" t="s">
        <v>82</v>
      </c>
      <c r="D40" t="s">
        <v>35</v>
      </c>
      <c r="E40" s="1" t="s">
        <v>37</v>
      </c>
      <c r="F40" t="s">
        <v>15</v>
      </c>
      <c r="G40" s="1" t="s">
        <v>237</v>
      </c>
      <c r="H40" s="1" t="s">
        <v>104</v>
      </c>
      <c r="I40" s="1" t="s">
        <v>105</v>
      </c>
      <c r="J40" s="3">
        <v>318243.40000000002</v>
      </c>
    </row>
    <row r="41" spans="2:10" ht="28">
      <c r="B41" s="2" t="s">
        <v>95</v>
      </c>
      <c r="C41" t="s">
        <v>57</v>
      </c>
      <c r="D41" t="s">
        <v>56</v>
      </c>
      <c r="E41" s="1" t="s">
        <v>55</v>
      </c>
      <c r="F41" t="s">
        <v>25</v>
      </c>
      <c r="G41" s="1" t="s">
        <v>237</v>
      </c>
      <c r="H41" s="1" t="s">
        <v>129</v>
      </c>
      <c r="I41" s="1" t="s">
        <v>114</v>
      </c>
      <c r="J41" s="3">
        <v>46421.9</v>
      </c>
    </row>
    <row r="42" spans="2:10" ht="28">
      <c r="B42" s="2" t="s">
        <v>99</v>
      </c>
      <c r="C42" s="1" t="s">
        <v>88</v>
      </c>
      <c r="D42" t="s">
        <v>195</v>
      </c>
      <c r="E42" s="1" t="s">
        <v>196</v>
      </c>
      <c r="F42" t="s">
        <v>193</v>
      </c>
      <c r="G42" s="1" t="s">
        <v>237</v>
      </c>
      <c r="H42" s="1" t="s">
        <v>191</v>
      </c>
      <c r="I42" s="1" t="s">
        <v>192</v>
      </c>
      <c r="J42" s="3">
        <v>-4546659.2</v>
      </c>
    </row>
    <row r="43" spans="2:10" ht="28">
      <c r="B43" s="2" t="s">
        <v>167</v>
      </c>
      <c r="C43" s="1" t="s">
        <v>143</v>
      </c>
      <c r="D43" t="s">
        <v>144</v>
      </c>
      <c r="E43" s="1" t="s">
        <v>52</v>
      </c>
      <c r="F43" t="s">
        <v>142</v>
      </c>
      <c r="G43" s="1" t="s">
        <v>237</v>
      </c>
      <c r="H43" s="1" t="s">
        <v>141</v>
      </c>
      <c r="I43" s="1" t="s">
        <v>162</v>
      </c>
      <c r="J43" s="3">
        <v>807415.8</v>
      </c>
    </row>
    <row r="44" spans="2:10" ht="42">
      <c r="B44" s="2" t="s">
        <v>100</v>
      </c>
      <c r="C44" s="1" t="s">
        <v>89</v>
      </c>
      <c r="D44" t="s">
        <v>67</v>
      </c>
      <c r="E44" s="1" t="s">
        <v>66</v>
      </c>
      <c r="F44" t="s">
        <v>31</v>
      </c>
      <c r="G44" s="1" t="s">
        <v>237</v>
      </c>
      <c r="H44" s="1" t="s">
        <v>138</v>
      </c>
      <c r="I44" s="1" t="s">
        <v>164</v>
      </c>
      <c r="J44" s="3">
        <v>3741000</v>
      </c>
    </row>
    <row r="45" spans="2:10" s="14" customFormat="1">
      <c r="B45" s="11"/>
      <c r="C45" s="14" t="s">
        <v>197</v>
      </c>
      <c r="E45" s="12"/>
      <c r="J45" s="104"/>
    </row>
    <row r="46" spans="2:10" ht="56">
      <c r="B46" s="2" t="s">
        <v>145</v>
      </c>
      <c r="C46" t="s">
        <v>146</v>
      </c>
      <c r="D46" t="s">
        <v>148</v>
      </c>
      <c r="E46" s="1" t="s">
        <v>147</v>
      </c>
      <c r="F46" t="s">
        <v>149</v>
      </c>
      <c r="G46" s="1" t="s">
        <v>237</v>
      </c>
      <c r="H46" s="1" t="s">
        <v>158</v>
      </c>
      <c r="I46" s="1" t="s">
        <v>150</v>
      </c>
      <c r="J46" s="3">
        <v>790000</v>
      </c>
    </row>
    <row r="47" spans="2:10" ht="28">
      <c r="B47" s="2" t="s">
        <v>152</v>
      </c>
      <c r="C47" t="s">
        <v>151</v>
      </c>
      <c r="D47" t="s">
        <v>153</v>
      </c>
      <c r="E47" s="1" t="s">
        <v>154</v>
      </c>
      <c r="F47" t="s">
        <v>155</v>
      </c>
      <c r="G47" s="1" t="s">
        <v>237</v>
      </c>
      <c r="H47" s="1" t="s">
        <v>157</v>
      </c>
      <c r="I47" s="1" t="s">
        <v>156</v>
      </c>
      <c r="J47" s="3">
        <v>251840.7</v>
      </c>
    </row>
    <row r="48" spans="2:10" ht="28">
      <c r="B48" s="2" t="s">
        <v>6</v>
      </c>
      <c r="C48" t="s">
        <v>80</v>
      </c>
      <c r="D48" t="s">
        <v>8</v>
      </c>
      <c r="E48" s="1" t="s">
        <v>7</v>
      </c>
      <c r="F48" t="s">
        <v>9</v>
      </c>
      <c r="G48" s="1" t="s">
        <v>237</v>
      </c>
      <c r="H48" s="1" t="s">
        <v>71</v>
      </c>
      <c r="I48" s="1" t="s">
        <v>77</v>
      </c>
      <c r="J48" s="3">
        <v>-6231.7</v>
      </c>
    </row>
    <row r="49" spans="2:10" ht="28">
      <c r="B49" s="2" t="s">
        <v>6</v>
      </c>
      <c r="C49" t="s">
        <v>80</v>
      </c>
      <c r="D49" t="s">
        <v>74</v>
      </c>
      <c r="E49" s="1" t="s">
        <v>7</v>
      </c>
      <c r="F49" t="s">
        <v>75</v>
      </c>
      <c r="G49" s="1" t="s">
        <v>237</v>
      </c>
      <c r="H49" s="1" t="s">
        <v>72</v>
      </c>
      <c r="I49" s="1" t="s">
        <v>78</v>
      </c>
      <c r="J49" s="3">
        <v>113790.8</v>
      </c>
    </row>
    <row r="50" spans="2:10" ht="28">
      <c r="B50" s="2" t="s">
        <v>12</v>
      </c>
      <c r="C50" t="s">
        <v>81</v>
      </c>
      <c r="D50" t="s">
        <v>11</v>
      </c>
      <c r="E50" s="1" t="s">
        <v>10</v>
      </c>
      <c r="F50" t="s">
        <v>189</v>
      </c>
      <c r="G50" s="1" t="s">
        <v>237</v>
      </c>
      <c r="H50" s="1" t="s">
        <v>187</v>
      </c>
      <c r="I50" s="1" t="s">
        <v>190</v>
      </c>
      <c r="J50" s="3">
        <v>-276954.59999999998</v>
      </c>
    </row>
    <row r="51" spans="2:10" ht="42">
      <c r="B51" s="2" t="s">
        <v>12</v>
      </c>
      <c r="C51" t="s">
        <v>81</v>
      </c>
      <c r="D51" t="s">
        <v>11</v>
      </c>
      <c r="E51" s="1" t="s">
        <v>10</v>
      </c>
      <c r="F51" t="s">
        <v>13</v>
      </c>
      <c r="G51" s="1" t="s">
        <v>237</v>
      </c>
      <c r="H51" s="1" t="s">
        <v>73</v>
      </c>
      <c r="I51" s="1" t="s">
        <v>79</v>
      </c>
      <c r="J51" s="3">
        <v>176954.6</v>
      </c>
    </row>
    <row r="52" spans="2:10" ht="28">
      <c r="B52" s="2" t="s">
        <v>90</v>
      </c>
      <c r="C52" s="1" t="s">
        <v>82</v>
      </c>
      <c r="D52" t="s">
        <v>34</v>
      </c>
      <c r="E52" s="1" t="s">
        <v>33</v>
      </c>
      <c r="F52" t="s">
        <v>14</v>
      </c>
      <c r="G52" s="1" t="s">
        <v>237</v>
      </c>
      <c r="H52" s="1" t="s">
        <v>102</v>
      </c>
      <c r="I52" s="1" t="s">
        <v>101</v>
      </c>
      <c r="J52" s="3">
        <v>180000</v>
      </c>
    </row>
    <row r="53" spans="2:10" ht="42">
      <c r="B53" s="2" t="s">
        <v>91</v>
      </c>
      <c r="C53" s="1" t="s">
        <v>83</v>
      </c>
      <c r="D53" t="s">
        <v>36</v>
      </c>
      <c r="E53" s="1" t="s">
        <v>38</v>
      </c>
      <c r="F53" t="s">
        <v>16</v>
      </c>
      <c r="G53" s="1" t="s">
        <v>237</v>
      </c>
      <c r="H53" s="1" t="s">
        <v>106</v>
      </c>
      <c r="I53" s="1" t="s">
        <v>107</v>
      </c>
      <c r="J53" s="3">
        <v>-174334.5</v>
      </c>
    </row>
    <row r="54" spans="2:10" ht="28">
      <c r="B54" s="2" t="s">
        <v>93</v>
      </c>
      <c r="C54" s="1" t="s">
        <v>84</v>
      </c>
      <c r="D54" t="s">
        <v>53</v>
      </c>
      <c r="E54" s="1" t="s">
        <v>52</v>
      </c>
      <c r="F54" t="s">
        <v>24</v>
      </c>
      <c r="G54" s="1" t="s">
        <v>237</v>
      </c>
      <c r="H54" s="1" t="s">
        <v>125</v>
      </c>
      <c r="I54" s="1" t="s">
        <v>126</v>
      </c>
      <c r="J54" s="3">
        <v>73906.5</v>
      </c>
    </row>
    <row r="55" spans="2:10" ht="56">
      <c r="B55" s="2" t="s">
        <v>96</v>
      </c>
      <c r="C55" s="1" t="s">
        <v>85</v>
      </c>
      <c r="D55" t="s">
        <v>59</v>
      </c>
      <c r="E55" s="1" t="s">
        <v>58</v>
      </c>
      <c r="F55" t="s">
        <v>26</v>
      </c>
      <c r="G55" s="1" t="s">
        <v>237</v>
      </c>
      <c r="H55" s="1" t="s">
        <v>159</v>
      </c>
      <c r="I55" t="s">
        <v>161</v>
      </c>
      <c r="J55" s="3">
        <v>5700</v>
      </c>
    </row>
    <row r="56" spans="2:10" ht="42">
      <c r="B56" s="2" t="s">
        <v>96</v>
      </c>
      <c r="C56" s="1" t="s">
        <v>85</v>
      </c>
      <c r="D56" t="s">
        <v>59</v>
      </c>
      <c r="E56" s="1" t="s">
        <v>168</v>
      </c>
      <c r="F56" t="s">
        <v>26</v>
      </c>
      <c r="G56" s="1" t="s">
        <v>237</v>
      </c>
      <c r="H56" s="1" t="s">
        <v>160</v>
      </c>
      <c r="I56" s="1" t="s">
        <v>130</v>
      </c>
      <c r="J56" s="3">
        <v>-5700</v>
      </c>
    </row>
    <row r="57" spans="2:10" ht="28">
      <c r="B57" s="2" t="s">
        <v>99</v>
      </c>
      <c r="C57" s="1" t="s">
        <v>88</v>
      </c>
      <c r="D57" t="s">
        <v>195</v>
      </c>
      <c r="E57" s="1" t="s">
        <v>196</v>
      </c>
      <c r="F57" t="s">
        <v>193</v>
      </c>
      <c r="G57" s="1" t="s">
        <v>194</v>
      </c>
      <c r="H57" s="1" t="s">
        <v>191</v>
      </c>
      <c r="I57" s="1" t="s">
        <v>192</v>
      </c>
      <c r="J57" s="3">
        <v>-790000</v>
      </c>
    </row>
    <row r="58" spans="2:10" ht="42">
      <c r="B58" s="2" t="s">
        <v>100</v>
      </c>
      <c r="C58" s="1" t="s">
        <v>89</v>
      </c>
      <c r="D58" t="s">
        <v>67</v>
      </c>
      <c r="E58" s="1" t="s">
        <v>66</v>
      </c>
      <c r="F58" t="s">
        <v>31</v>
      </c>
      <c r="G58" s="1" t="s">
        <v>237</v>
      </c>
      <c r="H58" s="1" t="s">
        <v>138</v>
      </c>
      <c r="I58" s="1" t="s">
        <v>164</v>
      </c>
      <c r="J58" s="3">
        <v>1600000</v>
      </c>
    </row>
    <row r="59" spans="2:10">
      <c r="J59" s="9">
        <f>SUM(J3:J58)</f>
        <v>81998561.900000006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workbookViewId="0">
      <pane xSplit="3" ySplit="3" topLeftCell="H32" activePane="bottomRight" state="frozen"/>
      <selection pane="topRight" activeCell="D1" sqref="D1"/>
      <selection pane="bottomLeft" activeCell="A4" sqref="A4"/>
      <selection pane="bottomRight" activeCell="C8" sqref="C8:G9"/>
    </sheetView>
  </sheetViews>
  <sheetFormatPr baseColWidth="10" defaultColWidth="8.83203125" defaultRowHeight="14" x14ac:dyDescent="0"/>
  <cols>
    <col min="2" max="2" width="8.83203125" style="2" customWidth="1"/>
    <col min="3" max="3" width="61.83203125" bestFit="1" customWidth="1"/>
    <col min="4" max="4" width="11.5" customWidth="1"/>
    <col min="5" max="5" width="39.83203125" style="1" customWidth="1"/>
    <col min="6" max="6" width="18.6640625" bestFit="1" customWidth="1"/>
    <col min="7" max="7" width="88.6640625" customWidth="1"/>
    <col min="8" max="8" width="25.1640625" customWidth="1"/>
    <col min="9" max="9" width="78.5" customWidth="1"/>
    <col min="10" max="10" width="16.5" bestFit="1" customWidth="1"/>
  </cols>
  <sheetData>
    <row r="1" spans="2:10">
      <c r="G1" s="1"/>
      <c r="H1" s="1"/>
      <c r="I1" s="1"/>
    </row>
    <row r="2" spans="2:10" s="4" customFormat="1" ht="28">
      <c r="B2" s="5" t="s">
        <v>169</v>
      </c>
      <c r="C2" s="6" t="s">
        <v>239</v>
      </c>
      <c r="D2" s="4" t="s">
        <v>169</v>
      </c>
      <c r="E2" s="7"/>
      <c r="F2" s="8" t="s">
        <v>169</v>
      </c>
      <c r="G2" s="7"/>
      <c r="H2" s="7" t="s">
        <v>169</v>
      </c>
      <c r="I2" s="7" t="s">
        <v>110</v>
      </c>
      <c r="J2" s="7"/>
    </row>
    <row r="3" spans="2:10" s="14" customFormat="1">
      <c r="B3" s="11"/>
      <c r="C3" s="12"/>
      <c r="E3" s="13"/>
      <c r="F3" s="16"/>
      <c r="G3" s="13"/>
      <c r="H3" s="13"/>
      <c r="I3" s="13"/>
      <c r="J3" s="13"/>
    </row>
    <row r="4" spans="2:10" ht="56">
      <c r="B4" s="2" t="s">
        <v>145</v>
      </c>
      <c r="C4" t="s">
        <v>146</v>
      </c>
      <c r="D4" t="s">
        <v>148</v>
      </c>
      <c r="E4" s="1" t="s">
        <v>147</v>
      </c>
      <c r="F4" t="s">
        <v>220</v>
      </c>
      <c r="G4" s="1" t="s">
        <v>219</v>
      </c>
      <c r="H4" s="1" t="s">
        <v>218</v>
      </c>
      <c r="I4" s="1" t="s">
        <v>217</v>
      </c>
      <c r="J4" s="3">
        <v>7707079</v>
      </c>
    </row>
    <row r="5" spans="2:10" ht="28">
      <c r="B5" s="2" t="s">
        <v>1</v>
      </c>
      <c r="C5" t="s">
        <v>2</v>
      </c>
      <c r="D5" t="s">
        <v>3</v>
      </c>
      <c r="E5" s="1" t="s">
        <v>0</v>
      </c>
      <c r="F5" t="s">
        <v>5</v>
      </c>
      <c r="G5" s="1" t="s">
        <v>237</v>
      </c>
      <c r="H5" s="1" t="s">
        <v>70</v>
      </c>
      <c r="I5" s="1" t="s">
        <v>76</v>
      </c>
      <c r="J5" s="3">
        <v>1512808.7</v>
      </c>
    </row>
    <row r="6" spans="2:10" ht="42">
      <c r="B6" s="2" t="s">
        <v>6</v>
      </c>
      <c r="C6" t="s">
        <v>80</v>
      </c>
      <c r="D6" t="s">
        <v>186</v>
      </c>
      <c r="E6" s="1" t="s">
        <v>7</v>
      </c>
      <c r="F6" t="s">
        <v>9</v>
      </c>
      <c r="G6" s="1" t="s">
        <v>4</v>
      </c>
      <c r="H6" s="1" t="s">
        <v>71</v>
      </c>
      <c r="I6" s="1" t="s">
        <v>221</v>
      </c>
      <c r="J6" s="3">
        <v>2490874.6</v>
      </c>
    </row>
    <row r="7" spans="2:10" ht="28">
      <c r="B7" s="2" t="s">
        <v>6</v>
      </c>
      <c r="C7" t="s">
        <v>80</v>
      </c>
      <c r="D7" t="s">
        <v>186</v>
      </c>
      <c r="E7" s="1" t="s">
        <v>7</v>
      </c>
      <c r="F7" t="s">
        <v>9</v>
      </c>
      <c r="G7" s="1" t="s">
        <v>4</v>
      </c>
      <c r="H7" s="1" t="s">
        <v>72</v>
      </c>
      <c r="I7" s="1" t="s">
        <v>78</v>
      </c>
      <c r="J7" s="3">
        <v>949696.2</v>
      </c>
    </row>
    <row r="8" spans="2:10" ht="28">
      <c r="B8" s="2" t="s">
        <v>170</v>
      </c>
      <c r="C8" t="s">
        <v>171</v>
      </c>
      <c r="D8" t="s">
        <v>172</v>
      </c>
      <c r="E8" s="1" t="s">
        <v>10</v>
      </c>
      <c r="F8" t="s">
        <v>174</v>
      </c>
      <c r="G8" s="1" t="s">
        <v>173</v>
      </c>
      <c r="H8" s="1" t="s">
        <v>175</v>
      </c>
      <c r="I8" s="1" t="s">
        <v>176</v>
      </c>
      <c r="J8" s="3">
        <v>173715</v>
      </c>
    </row>
    <row r="9" spans="2:10" ht="28">
      <c r="B9" s="2" t="s">
        <v>170</v>
      </c>
      <c r="C9" t="s">
        <v>171</v>
      </c>
      <c r="D9" t="s">
        <v>172</v>
      </c>
      <c r="E9" s="1" t="s">
        <v>10</v>
      </c>
      <c r="F9" t="s">
        <v>222</v>
      </c>
      <c r="G9" s="1" t="s">
        <v>179</v>
      </c>
      <c r="H9" s="1" t="s">
        <v>223</v>
      </c>
      <c r="I9" s="1" t="s">
        <v>176</v>
      </c>
      <c r="J9" s="3">
        <v>1164663.1000000001</v>
      </c>
    </row>
    <row r="10" spans="2:10" ht="28">
      <c r="B10" s="2" t="s">
        <v>177</v>
      </c>
      <c r="C10" t="s">
        <v>183</v>
      </c>
      <c r="D10" t="s">
        <v>182</v>
      </c>
      <c r="E10" s="1" t="s">
        <v>181</v>
      </c>
      <c r="F10" t="s">
        <v>180</v>
      </c>
      <c r="G10" s="1" t="s">
        <v>179</v>
      </c>
      <c r="H10" s="1" t="s">
        <v>230</v>
      </c>
      <c r="I10" s="1" t="s">
        <v>176</v>
      </c>
      <c r="J10" s="3">
        <v>26425447.600000001</v>
      </c>
    </row>
    <row r="11" spans="2:10" ht="28">
      <c r="B11" s="2" t="s">
        <v>228</v>
      </c>
      <c r="C11" t="s">
        <v>227</v>
      </c>
      <c r="D11" t="s">
        <v>229</v>
      </c>
      <c r="E11" s="1" t="s">
        <v>10</v>
      </c>
      <c r="F11" t="s">
        <v>226</v>
      </c>
      <c r="G11" s="1" t="s">
        <v>237</v>
      </c>
      <c r="H11" s="1" t="s">
        <v>224</v>
      </c>
      <c r="I11" s="1" t="s">
        <v>225</v>
      </c>
      <c r="J11" s="3">
        <v>49423097</v>
      </c>
    </row>
    <row r="12" spans="2:10" ht="28">
      <c r="B12" s="2" t="s">
        <v>12</v>
      </c>
      <c r="C12" t="s">
        <v>81</v>
      </c>
      <c r="D12" t="s">
        <v>11</v>
      </c>
      <c r="E12" s="1" t="s">
        <v>10</v>
      </c>
      <c r="F12" t="s">
        <v>185</v>
      </c>
      <c r="G12" s="1" t="s">
        <v>179</v>
      </c>
      <c r="H12" s="1" t="s">
        <v>184</v>
      </c>
      <c r="I12" s="1" t="s">
        <v>176</v>
      </c>
      <c r="J12" s="3">
        <v>5132800</v>
      </c>
    </row>
    <row r="13" spans="2:10" ht="42">
      <c r="B13" s="2" t="s">
        <v>12</v>
      </c>
      <c r="C13" t="s">
        <v>81</v>
      </c>
      <c r="D13" t="s">
        <v>11</v>
      </c>
      <c r="E13" s="1" t="s">
        <v>10</v>
      </c>
      <c r="F13" t="s">
        <v>202</v>
      </c>
      <c r="G13" s="1" t="s">
        <v>188</v>
      </c>
      <c r="H13" s="1" t="s">
        <v>187</v>
      </c>
      <c r="I13" s="1" t="s">
        <v>190</v>
      </c>
      <c r="J13" s="3">
        <v>134339.5</v>
      </c>
    </row>
    <row r="14" spans="2:10" ht="28">
      <c r="B14" s="2" t="s">
        <v>12</v>
      </c>
      <c r="C14" t="s">
        <v>81</v>
      </c>
      <c r="D14" t="s">
        <v>11</v>
      </c>
      <c r="E14" s="1" t="s">
        <v>10</v>
      </c>
      <c r="F14" t="s">
        <v>13</v>
      </c>
      <c r="G14" s="1" t="s">
        <v>237</v>
      </c>
      <c r="H14" s="1" t="s">
        <v>231</v>
      </c>
      <c r="I14" s="1" t="s">
        <v>232</v>
      </c>
      <c r="J14" s="3">
        <v>5232.6000000000004</v>
      </c>
    </row>
    <row r="15" spans="2:10" ht="28">
      <c r="B15" s="2" t="s">
        <v>90</v>
      </c>
      <c r="C15" s="1" t="s">
        <v>82</v>
      </c>
      <c r="D15" t="s">
        <v>34</v>
      </c>
      <c r="E15" s="1" t="s">
        <v>33</v>
      </c>
      <c r="F15" t="s">
        <v>14</v>
      </c>
      <c r="G15" s="1" t="s">
        <v>237</v>
      </c>
      <c r="H15" s="1" t="s">
        <v>102</v>
      </c>
      <c r="I15" s="1" t="s">
        <v>101</v>
      </c>
      <c r="J15" s="3">
        <v>3494218.1</v>
      </c>
    </row>
    <row r="16" spans="2:10" ht="70">
      <c r="B16" s="2" t="s">
        <v>90</v>
      </c>
      <c r="C16" s="1" t="s">
        <v>82</v>
      </c>
      <c r="D16" t="s">
        <v>35</v>
      </c>
      <c r="E16" s="1" t="s">
        <v>37</v>
      </c>
      <c r="F16" t="s">
        <v>15</v>
      </c>
      <c r="G16" s="1" t="s">
        <v>237</v>
      </c>
      <c r="H16" s="1" t="s">
        <v>104</v>
      </c>
      <c r="I16" s="1" t="s">
        <v>105</v>
      </c>
      <c r="J16" s="3">
        <v>320416</v>
      </c>
    </row>
    <row r="17" spans="2:10" ht="28">
      <c r="B17" s="2" t="s">
        <v>233</v>
      </c>
      <c r="C17" s="1" t="s">
        <v>234</v>
      </c>
      <c r="E17" s="1" t="s">
        <v>235</v>
      </c>
      <c r="F17" t="s">
        <v>241</v>
      </c>
      <c r="G17" s="1" t="s">
        <v>237</v>
      </c>
      <c r="H17" s="1" t="s">
        <v>236</v>
      </c>
      <c r="I17" s="1" t="s">
        <v>232</v>
      </c>
      <c r="J17" s="3">
        <v>44474.1</v>
      </c>
    </row>
    <row r="18" spans="2:10" ht="42">
      <c r="B18" s="2" t="s">
        <v>91</v>
      </c>
      <c r="C18" s="1" t="s">
        <v>83</v>
      </c>
      <c r="D18" t="s">
        <v>36</v>
      </c>
      <c r="E18" s="1" t="s">
        <v>38</v>
      </c>
      <c r="F18" t="s">
        <v>16</v>
      </c>
      <c r="G18" s="1" t="s">
        <v>237</v>
      </c>
      <c r="H18" s="1" t="s">
        <v>242</v>
      </c>
      <c r="I18" s="1" t="s">
        <v>232</v>
      </c>
      <c r="J18" s="3">
        <v>65395</v>
      </c>
    </row>
    <row r="19" spans="2:10" ht="42">
      <c r="B19" s="2" t="s">
        <v>91</v>
      </c>
      <c r="C19" s="1" t="s">
        <v>83</v>
      </c>
      <c r="D19" t="s">
        <v>36</v>
      </c>
      <c r="E19" s="1" t="s">
        <v>38</v>
      </c>
      <c r="F19" t="s">
        <v>16</v>
      </c>
      <c r="G19" s="1" t="s">
        <v>237</v>
      </c>
      <c r="H19" s="1" t="s">
        <v>243</v>
      </c>
      <c r="I19" s="1" t="s">
        <v>244</v>
      </c>
      <c r="J19" s="3">
        <v>434302.3</v>
      </c>
    </row>
    <row r="20" spans="2:10" ht="42">
      <c r="B20" s="2" t="s">
        <v>91</v>
      </c>
      <c r="C20" s="1" t="s">
        <v>83</v>
      </c>
      <c r="D20" t="s">
        <v>36</v>
      </c>
      <c r="E20" s="1" t="s">
        <v>38</v>
      </c>
      <c r="F20" t="s">
        <v>16</v>
      </c>
      <c r="G20" s="1" t="s">
        <v>237</v>
      </c>
      <c r="H20" s="1" t="s">
        <v>246</v>
      </c>
      <c r="I20" s="1" t="s">
        <v>245</v>
      </c>
      <c r="J20" s="3">
        <v>49580</v>
      </c>
    </row>
    <row r="21" spans="2:10" ht="42">
      <c r="B21" s="2" t="s">
        <v>91</v>
      </c>
      <c r="C21" s="1" t="s">
        <v>83</v>
      </c>
      <c r="D21" t="s">
        <v>36</v>
      </c>
      <c r="E21" s="1" t="s">
        <v>38</v>
      </c>
      <c r="F21" t="s">
        <v>16</v>
      </c>
      <c r="G21" s="1" t="s">
        <v>237</v>
      </c>
      <c r="H21" s="1" t="s">
        <v>254</v>
      </c>
      <c r="I21" s="1" t="s">
        <v>253</v>
      </c>
      <c r="J21" s="3">
        <v>3079.9</v>
      </c>
    </row>
    <row r="22" spans="2:10" ht="42">
      <c r="B22" s="2" t="s">
        <v>91</v>
      </c>
      <c r="C22" s="1" t="s">
        <v>83</v>
      </c>
      <c r="D22" t="s">
        <v>36</v>
      </c>
      <c r="E22" s="1" t="s">
        <v>38</v>
      </c>
      <c r="F22" t="s">
        <v>16</v>
      </c>
      <c r="G22" s="1" t="s">
        <v>237</v>
      </c>
      <c r="H22" s="1" t="s">
        <v>258</v>
      </c>
      <c r="I22" s="1" t="s">
        <v>255</v>
      </c>
      <c r="J22" s="3">
        <v>320</v>
      </c>
    </row>
    <row r="23" spans="2:10" ht="42">
      <c r="B23" s="2" t="s">
        <v>91</v>
      </c>
      <c r="C23" s="1" t="s">
        <v>83</v>
      </c>
      <c r="D23" t="s">
        <v>36</v>
      </c>
      <c r="E23" s="1" t="s">
        <v>38</v>
      </c>
      <c r="F23" t="s">
        <v>16</v>
      </c>
      <c r="G23" s="1" t="s">
        <v>237</v>
      </c>
      <c r="H23" s="1" t="s">
        <v>257</v>
      </c>
      <c r="I23" s="1" t="s">
        <v>256</v>
      </c>
      <c r="J23" s="3">
        <v>7656.5</v>
      </c>
    </row>
    <row r="24" spans="2:10" ht="42">
      <c r="B24" s="2" t="s">
        <v>91</v>
      </c>
      <c r="C24" s="1" t="s">
        <v>83</v>
      </c>
      <c r="D24" t="s">
        <v>40</v>
      </c>
      <c r="E24" s="1" t="s">
        <v>39</v>
      </c>
      <c r="F24" t="s">
        <v>17</v>
      </c>
      <c r="G24" s="1" t="s">
        <v>237</v>
      </c>
      <c r="H24" s="1" t="s">
        <v>247</v>
      </c>
      <c r="I24" s="1" t="s">
        <v>232</v>
      </c>
      <c r="J24" s="3">
        <v>309765</v>
      </c>
    </row>
    <row r="25" spans="2:10" ht="42">
      <c r="B25" s="2" t="s">
        <v>91</v>
      </c>
      <c r="C25" s="1" t="s">
        <v>83</v>
      </c>
      <c r="D25" t="s">
        <v>40</v>
      </c>
      <c r="E25" s="1" t="s">
        <v>39</v>
      </c>
      <c r="F25" t="s">
        <v>17</v>
      </c>
      <c r="G25" s="1" t="s">
        <v>237</v>
      </c>
      <c r="H25" s="1" t="s">
        <v>249</v>
      </c>
      <c r="I25" s="1" t="s">
        <v>248</v>
      </c>
      <c r="J25" s="3">
        <v>171755.8</v>
      </c>
    </row>
    <row r="26" spans="2:10" ht="28">
      <c r="B26" s="2" t="s">
        <v>92</v>
      </c>
      <c r="C26" s="1" t="s">
        <v>41</v>
      </c>
      <c r="D26" t="s">
        <v>42</v>
      </c>
      <c r="E26" s="1" t="s">
        <v>43</v>
      </c>
      <c r="F26" t="s">
        <v>18</v>
      </c>
      <c r="G26" s="1" t="s">
        <v>237</v>
      </c>
      <c r="H26" s="1" t="s">
        <v>111</v>
      </c>
      <c r="I26" s="1" t="s">
        <v>113</v>
      </c>
      <c r="J26" s="3">
        <v>1634.7</v>
      </c>
    </row>
    <row r="27" spans="2:10" ht="28">
      <c r="B27" s="2" t="s">
        <v>92</v>
      </c>
      <c r="C27" s="1" t="s">
        <v>41</v>
      </c>
      <c r="D27" t="s">
        <v>44</v>
      </c>
      <c r="E27" s="1" t="s">
        <v>45</v>
      </c>
      <c r="F27" t="s">
        <v>19</v>
      </c>
      <c r="G27" s="1" t="s">
        <v>237</v>
      </c>
      <c r="H27" s="1" t="s">
        <v>115</v>
      </c>
      <c r="I27" s="1" t="s">
        <v>116</v>
      </c>
      <c r="J27" s="3">
        <v>581600.5</v>
      </c>
    </row>
    <row r="28" spans="2:10" ht="28">
      <c r="B28" s="2" t="s">
        <v>93</v>
      </c>
      <c r="C28" s="1" t="s">
        <v>84</v>
      </c>
      <c r="D28" t="s">
        <v>47</v>
      </c>
      <c r="E28" s="1" t="s">
        <v>46</v>
      </c>
      <c r="F28" t="s">
        <v>20</v>
      </c>
      <c r="G28" s="1" t="s">
        <v>237</v>
      </c>
      <c r="H28" s="1" t="s">
        <v>259</v>
      </c>
      <c r="I28" s="1"/>
      <c r="J28" s="3">
        <v>3182131.4</v>
      </c>
    </row>
    <row r="29" spans="2:10" ht="28">
      <c r="B29" s="2" t="s">
        <v>93</v>
      </c>
      <c r="C29" s="1" t="s">
        <v>84</v>
      </c>
      <c r="D29" t="s">
        <v>51</v>
      </c>
      <c r="E29" s="1" t="s">
        <v>48</v>
      </c>
      <c r="F29" t="s">
        <v>21</v>
      </c>
      <c r="G29" s="1" t="s">
        <v>237</v>
      </c>
      <c r="H29" s="1" t="s">
        <v>260</v>
      </c>
      <c r="I29" s="1"/>
      <c r="J29" s="3">
        <v>1787826.6</v>
      </c>
    </row>
    <row r="30" spans="2:10" ht="42">
      <c r="B30" s="2" t="s">
        <v>93</v>
      </c>
      <c r="C30" s="1" t="s">
        <v>84</v>
      </c>
      <c r="D30" t="s">
        <v>50</v>
      </c>
      <c r="E30" s="1" t="s">
        <v>49</v>
      </c>
      <c r="F30" t="s">
        <v>22</v>
      </c>
      <c r="G30" s="1" t="s">
        <v>237</v>
      </c>
      <c r="H30" s="1" t="s">
        <v>261</v>
      </c>
      <c r="I30" s="1" t="s">
        <v>262</v>
      </c>
      <c r="J30" s="3">
        <v>503047.8</v>
      </c>
    </row>
    <row r="31" spans="2:10" ht="28">
      <c r="B31" s="2" t="s">
        <v>93</v>
      </c>
      <c r="C31" s="1" t="s">
        <v>84</v>
      </c>
      <c r="D31" t="s">
        <v>94</v>
      </c>
      <c r="E31" s="1" t="s">
        <v>54</v>
      </c>
      <c r="F31" t="s">
        <v>23</v>
      </c>
      <c r="G31" s="1" t="s">
        <v>237</v>
      </c>
      <c r="H31" s="1" t="s">
        <v>263</v>
      </c>
      <c r="I31" s="1" t="s">
        <v>251</v>
      </c>
      <c r="J31" s="3">
        <v>227072</v>
      </c>
    </row>
    <row r="32" spans="2:10" ht="28">
      <c r="B32" s="2" t="s">
        <v>93</v>
      </c>
      <c r="C32" s="1" t="s">
        <v>84</v>
      </c>
      <c r="D32" t="s">
        <v>53</v>
      </c>
      <c r="E32" s="1" t="s">
        <v>52</v>
      </c>
      <c r="F32" t="s">
        <v>24</v>
      </c>
      <c r="G32" s="1" t="s">
        <v>237</v>
      </c>
      <c r="H32" s="1" t="s">
        <v>264</v>
      </c>
      <c r="I32" s="1"/>
      <c r="J32" s="3">
        <v>635243.30000000005</v>
      </c>
    </row>
    <row r="33" spans="2:10" ht="28">
      <c r="B33" s="2" t="s">
        <v>95</v>
      </c>
      <c r="C33" t="s">
        <v>57</v>
      </c>
      <c r="D33" t="s">
        <v>56</v>
      </c>
      <c r="E33" s="1" t="s">
        <v>55</v>
      </c>
      <c r="F33" t="s">
        <v>25</v>
      </c>
      <c r="G33" s="1" t="s">
        <v>237</v>
      </c>
      <c r="H33" s="1" t="s">
        <v>265</v>
      </c>
      <c r="I33" s="1"/>
      <c r="J33" s="3">
        <v>31936.1</v>
      </c>
    </row>
    <row r="34" spans="2:10" ht="42">
      <c r="B34" s="2" t="s">
        <v>96</v>
      </c>
      <c r="C34" s="1" t="s">
        <v>85</v>
      </c>
      <c r="D34" t="s">
        <v>59</v>
      </c>
      <c r="E34" s="1" t="s">
        <v>168</v>
      </c>
      <c r="F34" t="s">
        <v>26</v>
      </c>
      <c r="G34" s="1" t="s">
        <v>237</v>
      </c>
      <c r="H34" s="1" t="s">
        <v>133</v>
      </c>
      <c r="I34" s="1" t="s">
        <v>132</v>
      </c>
      <c r="J34" s="3">
        <v>10770</v>
      </c>
    </row>
    <row r="35" spans="2:10" ht="42">
      <c r="B35" s="2" t="s">
        <v>97</v>
      </c>
      <c r="C35" s="1" t="s">
        <v>86</v>
      </c>
      <c r="D35" t="s">
        <v>62</v>
      </c>
      <c r="E35" s="1" t="s">
        <v>61</v>
      </c>
      <c r="F35" t="s">
        <v>28</v>
      </c>
      <c r="G35" s="1" t="s">
        <v>237</v>
      </c>
      <c r="H35" s="1" t="s">
        <v>135</v>
      </c>
      <c r="I35" s="1" t="s">
        <v>203</v>
      </c>
      <c r="J35" s="3">
        <v>446613</v>
      </c>
    </row>
    <row r="36" spans="2:10" ht="28">
      <c r="B36" s="2" t="s">
        <v>98</v>
      </c>
      <c r="C36" s="1" t="s">
        <v>87</v>
      </c>
      <c r="D36" t="s">
        <v>63</v>
      </c>
      <c r="E36" s="1" t="s">
        <v>52</v>
      </c>
      <c r="F36" t="s">
        <v>29</v>
      </c>
      <c r="G36" s="1" t="s">
        <v>237</v>
      </c>
      <c r="H36" s="1" t="s">
        <v>136</v>
      </c>
      <c r="I36" s="1" t="s">
        <v>162</v>
      </c>
      <c r="J36" s="3">
        <v>7973073.2999999998</v>
      </c>
    </row>
    <row r="37" spans="2:10" ht="28">
      <c r="B37" s="2" t="s">
        <v>99</v>
      </c>
      <c r="C37" s="1" t="s">
        <v>88</v>
      </c>
      <c r="D37" t="s">
        <v>195</v>
      </c>
      <c r="E37" s="1" t="s">
        <v>196</v>
      </c>
      <c r="F37" t="s">
        <v>193</v>
      </c>
      <c r="G37" s="1" t="s">
        <v>194</v>
      </c>
      <c r="H37" s="1" t="s">
        <v>191</v>
      </c>
      <c r="I37" s="1" t="s">
        <v>192</v>
      </c>
      <c r="J37" s="3">
        <v>39808885.700000003</v>
      </c>
    </row>
    <row r="38" spans="2:10" ht="42">
      <c r="B38" s="2" t="s">
        <v>99</v>
      </c>
      <c r="C38" s="1" t="s">
        <v>88</v>
      </c>
      <c r="D38" t="s">
        <v>65</v>
      </c>
      <c r="E38" s="1" t="s">
        <v>64</v>
      </c>
      <c r="F38" t="s">
        <v>30</v>
      </c>
      <c r="G38" s="1" t="s">
        <v>237</v>
      </c>
      <c r="H38" s="1" t="s">
        <v>137</v>
      </c>
      <c r="I38" s="1" t="s">
        <v>163</v>
      </c>
      <c r="J38" s="3">
        <v>29800000</v>
      </c>
    </row>
    <row r="39" spans="2:10" ht="28">
      <c r="B39" s="2" t="s">
        <v>167</v>
      </c>
      <c r="C39" s="1" t="s">
        <v>143</v>
      </c>
      <c r="D39" t="s">
        <v>144</v>
      </c>
      <c r="E39" s="1" t="s">
        <v>52</v>
      </c>
      <c r="F39" t="s">
        <v>142</v>
      </c>
      <c r="G39" s="1" t="s">
        <v>237</v>
      </c>
      <c r="H39" s="1" t="s">
        <v>141</v>
      </c>
      <c r="I39" s="1" t="s">
        <v>162</v>
      </c>
      <c r="J39" s="3">
        <v>870236.2</v>
      </c>
    </row>
    <row r="40" spans="2:10" ht="28">
      <c r="B40" s="2" t="s">
        <v>100</v>
      </c>
      <c r="C40" s="1" t="s">
        <v>89</v>
      </c>
      <c r="D40" t="s">
        <v>67</v>
      </c>
      <c r="E40" s="1" t="s">
        <v>66</v>
      </c>
      <c r="F40" t="s">
        <v>31</v>
      </c>
      <c r="G40" s="1" t="s">
        <v>237</v>
      </c>
      <c r="H40" s="1" t="s">
        <v>250</v>
      </c>
      <c r="I40" s="1" t="s">
        <v>251</v>
      </c>
      <c r="J40" s="3">
        <v>271100</v>
      </c>
    </row>
    <row r="41" spans="2:10" ht="28">
      <c r="B41" s="2" t="s">
        <v>100</v>
      </c>
      <c r="C41" s="1" t="s">
        <v>89</v>
      </c>
      <c r="D41" t="s">
        <v>67</v>
      </c>
      <c r="E41" s="1" t="s">
        <v>66</v>
      </c>
      <c r="F41" t="s">
        <v>31</v>
      </c>
      <c r="G41" s="1" t="s">
        <v>237</v>
      </c>
      <c r="H41" s="1" t="s">
        <v>250</v>
      </c>
      <c r="I41" s="1" t="s">
        <v>252</v>
      </c>
      <c r="J41" s="3">
        <v>203695</v>
      </c>
    </row>
    <row r="42" spans="2:10" ht="56">
      <c r="B42" s="2" t="s">
        <v>100</v>
      </c>
      <c r="C42" s="1" t="s">
        <v>89</v>
      </c>
      <c r="D42" t="s">
        <v>67</v>
      </c>
      <c r="E42" s="1" t="s">
        <v>66</v>
      </c>
      <c r="F42" t="s">
        <v>200</v>
      </c>
      <c r="G42" s="1" t="s">
        <v>199</v>
      </c>
      <c r="H42" s="1" t="s">
        <v>198</v>
      </c>
      <c r="I42" s="1" t="s">
        <v>201</v>
      </c>
      <c r="J42" s="3">
        <v>1148160</v>
      </c>
    </row>
    <row r="43" spans="2:10" ht="28">
      <c r="B43" s="2" t="s">
        <v>100</v>
      </c>
      <c r="C43" s="1" t="s">
        <v>89</v>
      </c>
      <c r="D43" t="s">
        <v>69</v>
      </c>
      <c r="E43" s="1" t="s">
        <v>68</v>
      </c>
      <c r="F43" t="s">
        <v>32</v>
      </c>
      <c r="G43" s="1" t="s">
        <v>237</v>
      </c>
      <c r="H43" s="1" t="s">
        <v>139</v>
      </c>
      <c r="I43" s="1" t="s">
        <v>165</v>
      </c>
      <c r="J43" s="3">
        <v>25000</v>
      </c>
    </row>
    <row r="44" spans="2:10">
      <c r="J44" s="9">
        <f>SUM(J4:J43)</f>
        <v>187528741.59999996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workbookViewId="0">
      <pane xSplit="3" ySplit="3" topLeftCell="H20" activePane="bottomRight" state="frozen"/>
      <selection pane="topRight" activeCell="D1" sqref="D1"/>
      <selection pane="bottomLeft" activeCell="A4" sqref="A4"/>
      <selection pane="bottomRight" activeCell="J10" sqref="J9:J10"/>
    </sheetView>
  </sheetViews>
  <sheetFormatPr baseColWidth="10" defaultColWidth="8.83203125" defaultRowHeight="14" x14ac:dyDescent="0"/>
  <cols>
    <col min="2" max="2" width="8.83203125" style="2" customWidth="1"/>
    <col min="3" max="3" width="61.83203125" bestFit="1" customWidth="1"/>
    <col min="4" max="4" width="11.5" customWidth="1"/>
    <col min="5" max="5" width="39.83203125" style="1" customWidth="1"/>
    <col min="6" max="6" width="18.6640625" bestFit="1" customWidth="1"/>
    <col min="7" max="7" width="88.6640625" customWidth="1"/>
    <col min="8" max="8" width="25.1640625" customWidth="1"/>
    <col min="9" max="9" width="78.5" customWidth="1"/>
    <col min="10" max="10" width="16.5" bestFit="1" customWidth="1"/>
  </cols>
  <sheetData>
    <row r="1" spans="2:10">
      <c r="G1" s="1"/>
      <c r="H1" s="1"/>
      <c r="I1" s="1"/>
    </row>
    <row r="2" spans="2:10" s="4" customFormat="1" ht="28">
      <c r="B2" s="5" t="s">
        <v>169</v>
      </c>
      <c r="C2" s="6" t="s">
        <v>381</v>
      </c>
      <c r="D2" s="4" t="s">
        <v>169</v>
      </c>
      <c r="E2" s="7"/>
      <c r="F2" s="8" t="s">
        <v>169</v>
      </c>
      <c r="G2" s="7"/>
      <c r="H2" s="7" t="s">
        <v>169</v>
      </c>
      <c r="I2" s="7" t="s">
        <v>110</v>
      </c>
      <c r="J2" s="7"/>
    </row>
    <row r="3" spans="2:10" s="14" customFormat="1">
      <c r="B3" s="11"/>
      <c r="C3" s="12"/>
      <c r="E3" s="13"/>
      <c r="F3" s="16"/>
      <c r="G3" s="13"/>
      <c r="H3" s="13"/>
      <c r="I3" s="13"/>
      <c r="J3" s="13"/>
    </row>
    <row r="4" spans="2:10" ht="56">
      <c r="B4" s="2" t="s">
        <v>145</v>
      </c>
      <c r="C4" t="s">
        <v>146</v>
      </c>
      <c r="D4" t="s">
        <v>148</v>
      </c>
      <c r="E4" s="1" t="s">
        <v>147</v>
      </c>
      <c r="F4" t="s">
        <v>220</v>
      </c>
      <c r="G4" s="1" t="s">
        <v>219</v>
      </c>
      <c r="H4" s="1" t="s">
        <v>337</v>
      </c>
      <c r="I4" s="1" t="s">
        <v>217</v>
      </c>
      <c r="J4" s="3">
        <v>4615545</v>
      </c>
    </row>
    <row r="5" spans="2:10" ht="42">
      <c r="B5" s="2" t="s">
        <v>343</v>
      </c>
      <c r="C5" t="s">
        <v>342</v>
      </c>
      <c r="D5" t="s">
        <v>340</v>
      </c>
      <c r="E5" s="1" t="s">
        <v>339</v>
      </c>
      <c r="F5" t="s">
        <v>341</v>
      </c>
      <c r="G5" s="1" t="s">
        <v>345</v>
      </c>
      <c r="H5" s="1" t="s">
        <v>338</v>
      </c>
      <c r="I5" s="1" t="s">
        <v>344</v>
      </c>
      <c r="J5" s="3">
        <v>106499.6</v>
      </c>
    </row>
    <row r="6" spans="2:10" ht="42">
      <c r="B6" s="2" t="s">
        <v>351</v>
      </c>
      <c r="C6" t="s">
        <v>350</v>
      </c>
      <c r="D6" t="s">
        <v>349</v>
      </c>
      <c r="E6" s="1" t="s">
        <v>348</v>
      </c>
      <c r="F6" t="s">
        <v>346</v>
      </c>
      <c r="G6" s="1" t="s">
        <v>345</v>
      </c>
      <c r="H6" s="1" t="s">
        <v>347</v>
      </c>
      <c r="I6" s="1" t="s">
        <v>344</v>
      </c>
      <c r="J6" s="3">
        <v>24902.2</v>
      </c>
    </row>
    <row r="7" spans="2:10" ht="42">
      <c r="B7" s="2" t="s">
        <v>1</v>
      </c>
      <c r="C7" t="s">
        <v>2</v>
      </c>
      <c r="D7" t="s">
        <v>3</v>
      </c>
      <c r="E7" s="1" t="s">
        <v>0</v>
      </c>
      <c r="F7" t="s">
        <v>353</v>
      </c>
      <c r="G7" s="1" t="s">
        <v>345</v>
      </c>
      <c r="H7" s="1" t="s">
        <v>352</v>
      </c>
      <c r="I7" s="1" t="s">
        <v>344</v>
      </c>
      <c r="J7" s="3">
        <v>1688837.3</v>
      </c>
    </row>
    <row r="8" spans="2:10" ht="28">
      <c r="B8" s="2" t="s">
        <v>6</v>
      </c>
      <c r="C8" t="s">
        <v>80</v>
      </c>
      <c r="D8" t="s">
        <v>186</v>
      </c>
      <c r="E8" s="1" t="s">
        <v>7</v>
      </c>
      <c r="F8" t="s">
        <v>9</v>
      </c>
      <c r="G8" s="1" t="s">
        <v>4</v>
      </c>
      <c r="H8" s="1" t="s">
        <v>354</v>
      </c>
      <c r="I8" s="1" t="s">
        <v>78</v>
      </c>
      <c r="J8" s="3">
        <v>4236800</v>
      </c>
    </row>
    <row r="9" spans="2:10" ht="42">
      <c r="B9" s="2" t="s">
        <v>170</v>
      </c>
      <c r="C9" t="s">
        <v>171</v>
      </c>
      <c r="D9" t="s">
        <v>172</v>
      </c>
      <c r="E9" s="1" t="s">
        <v>10</v>
      </c>
      <c r="F9" t="s">
        <v>174</v>
      </c>
      <c r="G9" s="1" t="s">
        <v>173</v>
      </c>
      <c r="H9" s="1" t="s">
        <v>355</v>
      </c>
      <c r="I9" s="1" t="s">
        <v>344</v>
      </c>
      <c r="J9" s="3">
        <v>40978</v>
      </c>
    </row>
    <row r="10" spans="2:10" ht="42">
      <c r="B10" s="2" t="s">
        <v>170</v>
      </c>
      <c r="C10" t="s">
        <v>171</v>
      </c>
      <c r="D10" t="s">
        <v>172</v>
      </c>
      <c r="E10" s="1" t="s">
        <v>10</v>
      </c>
      <c r="F10" t="s">
        <v>359</v>
      </c>
      <c r="G10" s="1" t="s">
        <v>179</v>
      </c>
      <c r="H10" s="1" t="s">
        <v>356</v>
      </c>
      <c r="I10" s="1" t="s">
        <v>344</v>
      </c>
      <c r="J10" s="3">
        <v>599340.9</v>
      </c>
    </row>
    <row r="11" spans="2:10" ht="42">
      <c r="B11" s="2" t="s">
        <v>177</v>
      </c>
      <c r="C11" t="s">
        <v>183</v>
      </c>
      <c r="D11" t="s">
        <v>182</v>
      </c>
      <c r="E11" s="1" t="s">
        <v>181</v>
      </c>
      <c r="F11" t="s">
        <v>358</v>
      </c>
      <c r="G11" s="1" t="s">
        <v>179</v>
      </c>
      <c r="H11" s="1" t="s">
        <v>357</v>
      </c>
      <c r="I11" s="1" t="s">
        <v>344</v>
      </c>
      <c r="J11" s="3">
        <v>34591007.5</v>
      </c>
    </row>
    <row r="12" spans="2:10" ht="70">
      <c r="B12" s="2" t="s">
        <v>177</v>
      </c>
      <c r="C12" t="s">
        <v>183</v>
      </c>
      <c r="D12" t="s">
        <v>182</v>
      </c>
      <c r="E12" s="1" t="s">
        <v>181</v>
      </c>
      <c r="F12" t="s">
        <v>358</v>
      </c>
      <c r="G12" s="1" t="s">
        <v>179</v>
      </c>
      <c r="H12" s="1" t="s">
        <v>361</v>
      </c>
      <c r="I12" s="1" t="s">
        <v>360</v>
      </c>
      <c r="J12" s="3">
        <v>2478940.7999999998</v>
      </c>
    </row>
    <row r="13" spans="2:10" ht="28">
      <c r="B13" s="2" t="s">
        <v>228</v>
      </c>
      <c r="C13" t="s">
        <v>227</v>
      </c>
      <c r="D13" t="s">
        <v>229</v>
      </c>
      <c r="E13" s="1" t="s">
        <v>10</v>
      </c>
      <c r="F13" t="s">
        <v>226</v>
      </c>
      <c r="G13" s="1" t="s">
        <v>237</v>
      </c>
      <c r="H13" s="1" t="s">
        <v>362</v>
      </c>
      <c r="I13" s="1" t="s">
        <v>225</v>
      </c>
      <c r="J13" s="3">
        <v>70146903</v>
      </c>
    </row>
    <row r="14" spans="2:10" ht="42">
      <c r="B14" s="2" t="s">
        <v>12</v>
      </c>
      <c r="C14" t="s">
        <v>81</v>
      </c>
      <c r="D14" t="s">
        <v>11</v>
      </c>
      <c r="E14" s="1" t="s">
        <v>10</v>
      </c>
      <c r="F14" t="s">
        <v>364</v>
      </c>
      <c r="G14" s="1" t="s">
        <v>179</v>
      </c>
      <c r="H14" s="1" t="s">
        <v>363</v>
      </c>
      <c r="I14" s="1" t="s">
        <v>344</v>
      </c>
      <c r="J14" s="3">
        <v>4594142.3</v>
      </c>
    </row>
    <row r="15" spans="2:10" ht="28">
      <c r="B15" s="2" t="s">
        <v>90</v>
      </c>
      <c r="C15" s="1" t="s">
        <v>82</v>
      </c>
      <c r="D15" t="s">
        <v>34</v>
      </c>
      <c r="E15" s="1" t="s">
        <v>33</v>
      </c>
      <c r="F15" t="s">
        <v>14</v>
      </c>
      <c r="G15" s="1" t="s">
        <v>237</v>
      </c>
      <c r="H15" s="1" t="s">
        <v>365</v>
      </c>
      <c r="I15" s="1" t="s">
        <v>101</v>
      </c>
      <c r="J15" s="3">
        <v>2769396.9</v>
      </c>
    </row>
    <row r="16" spans="2:10" ht="42">
      <c r="B16" s="2" t="s">
        <v>233</v>
      </c>
      <c r="C16" s="1" t="s">
        <v>234</v>
      </c>
      <c r="D16" t="s">
        <v>372</v>
      </c>
      <c r="E16" s="1" t="s">
        <v>235</v>
      </c>
      <c r="F16" t="s">
        <v>367</v>
      </c>
      <c r="G16" s="1" t="s">
        <v>368</v>
      </c>
      <c r="H16" s="1" t="s">
        <v>366</v>
      </c>
      <c r="I16" s="1" t="s">
        <v>344</v>
      </c>
      <c r="J16" s="3">
        <v>118087</v>
      </c>
    </row>
    <row r="17" spans="2:10" ht="42">
      <c r="B17" s="2" t="s">
        <v>233</v>
      </c>
      <c r="C17" s="1" t="s">
        <v>234</v>
      </c>
      <c r="D17" s="36" t="s">
        <v>372</v>
      </c>
      <c r="E17" s="1" t="s">
        <v>235</v>
      </c>
      <c r="F17" t="s">
        <v>371</v>
      </c>
      <c r="G17" s="1" t="s">
        <v>237</v>
      </c>
      <c r="H17" s="1" t="s">
        <v>370</v>
      </c>
      <c r="I17" s="1" t="s">
        <v>369</v>
      </c>
      <c r="J17" s="3">
        <v>55263.8</v>
      </c>
    </row>
    <row r="18" spans="2:10" ht="42">
      <c r="B18" s="2" t="s">
        <v>91</v>
      </c>
      <c r="C18" s="1" t="s">
        <v>83</v>
      </c>
      <c r="D18" t="s">
        <v>36</v>
      </c>
      <c r="E18" s="1" t="s">
        <v>38</v>
      </c>
      <c r="F18" t="s">
        <v>374</v>
      </c>
      <c r="G18" s="1" t="s">
        <v>203</v>
      </c>
      <c r="H18" s="1" t="s">
        <v>373</v>
      </c>
      <c r="I18" s="1" t="s">
        <v>344</v>
      </c>
      <c r="J18" s="3">
        <v>214605</v>
      </c>
    </row>
    <row r="19" spans="2:10" ht="42">
      <c r="B19" s="2" t="s">
        <v>91</v>
      </c>
      <c r="C19" s="1" t="s">
        <v>83</v>
      </c>
      <c r="D19" t="s">
        <v>36</v>
      </c>
      <c r="E19" s="1" t="s">
        <v>38</v>
      </c>
      <c r="F19" t="s">
        <v>16</v>
      </c>
      <c r="G19" s="1" t="s">
        <v>237</v>
      </c>
      <c r="H19" t="s">
        <v>16</v>
      </c>
      <c r="I19" s="1"/>
      <c r="J19" s="3">
        <v>401155.6</v>
      </c>
    </row>
    <row r="20" spans="2:10" ht="42">
      <c r="B20" s="2" t="s">
        <v>91</v>
      </c>
      <c r="C20" s="1" t="s">
        <v>83</v>
      </c>
      <c r="D20" t="s">
        <v>380</v>
      </c>
      <c r="E20" s="1" t="s">
        <v>39</v>
      </c>
      <c r="F20" t="s">
        <v>376</v>
      </c>
      <c r="G20" s="1" t="s">
        <v>203</v>
      </c>
      <c r="H20" s="1" t="s">
        <v>375</v>
      </c>
      <c r="I20" s="1" t="s">
        <v>344</v>
      </c>
      <c r="J20" s="3">
        <v>294330</v>
      </c>
    </row>
    <row r="21" spans="2:10" ht="42">
      <c r="B21" s="2" t="s">
        <v>91</v>
      </c>
      <c r="C21" s="1" t="s">
        <v>83</v>
      </c>
      <c r="D21" t="s">
        <v>40</v>
      </c>
      <c r="E21" s="1" t="s">
        <v>39</v>
      </c>
      <c r="F21" t="s">
        <v>379</v>
      </c>
      <c r="G21" s="1" t="s">
        <v>237</v>
      </c>
      <c r="H21" s="1" t="s">
        <v>377</v>
      </c>
      <c r="I21" s="1" t="s">
        <v>378</v>
      </c>
      <c r="J21" s="3">
        <v>203346</v>
      </c>
    </row>
    <row r="22" spans="2:10" ht="42">
      <c r="B22" s="2" t="s">
        <v>92</v>
      </c>
      <c r="C22" s="1" t="s">
        <v>41</v>
      </c>
      <c r="D22" t="s">
        <v>44</v>
      </c>
      <c r="E22" s="1" t="s">
        <v>385</v>
      </c>
      <c r="F22" t="s">
        <v>384</v>
      </c>
      <c r="G22" s="1" t="s">
        <v>383</v>
      </c>
      <c r="H22" s="1" t="s">
        <v>382</v>
      </c>
      <c r="I22" s="1" t="s">
        <v>344</v>
      </c>
      <c r="J22" s="3">
        <v>601642</v>
      </c>
    </row>
    <row r="23" spans="2:10" ht="42">
      <c r="B23" s="2" t="s">
        <v>93</v>
      </c>
      <c r="C23" s="1" t="s">
        <v>84</v>
      </c>
      <c r="D23" t="s">
        <v>47</v>
      </c>
      <c r="E23" s="1" t="s">
        <v>46</v>
      </c>
      <c r="F23" t="s">
        <v>387</v>
      </c>
      <c r="G23" s="1" t="s">
        <v>388</v>
      </c>
      <c r="H23" s="1" t="s">
        <v>386</v>
      </c>
      <c r="I23" s="1" t="s">
        <v>344</v>
      </c>
      <c r="J23" s="3">
        <v>884896.7</v>
      </c>
    </row>
    <row r="24" spans="2:10" ht="28">
      <c r="B24" s="2" t="s">
        <v>93</v>
      </c>
      <c r="C24" s="1" t="s">
        <v>84</v>
      </c>
      <c r="D24" t="s">
        <v>47</v>
      </c>
      <c r="E24" s="1" t="s">
        <v>46</v>
      </c>
      <c r="F24" t="s">
        <v>20</v>
      </c>
      <c r="G24" s="1" t="s">
        <v>237</v>
      </c>
      <c r="H24" s="1" t="s">
        <v>389</v>
      </c>
      <c r="I24" s="1"/>
      <c r="J24" s="3">
        <v>21199.3</v>
      </c>
    </row>
    <row r="25" spans="2:10" ht="70">
      <c r="B25" s="2" t="s">
        <v>93</v>
      </c>
      <c r="C25" s="1" t="s">
        <v>84</v>
      </c>
      <c r="D25" t="s">
        <v>47</v>
      </c>
      <c r="E25" s="1" t="s">
        <v>46</v>
      </c>
      <c r="F25" t="s">
        <v>391</v>
      </c>
      <c r="G25" s="1" t="s">
        <v>244</v>
      </c>
      <c r="H25" s="1" t="s">
        <v>390</v>
      </c>
      <c r="I25" s="1" t="s">
        <v>392</v>
      </c>
      <c r="J25" s="3">
        <v>617100</v>
      </c>
    </row>
    <row r="26" spans="2:10" ht="70">
      <c r="B26" s="2" t="s">
        <v>93</v>
      </c>
      <c r="C26" s="1" t="s">
        <v>84</v>
      </c>
      <c r="D26" t="s">
        <v>47</v>
      </c>
      <c r="E26" s="1" t="s">
        <v>46</v>
      </c>
      <c r="F26" t="s">
        <v>394</v>
      </c>
      <c r="G26" s="1" t="s">
        <v>245</v>
      </c>
      <c r="H26" s="1" t="s">
        <v>393</v>
      </c>
      <c r="I26" s="1" t="s">
        <v>392</v>
      </c>
      <c r="J26" s="3">
        <v>158700</v>
      </c>
    </row>
    <row r="27" spans="2:10" ht="70">
      <c r="B27" s="2" t="s">
        <v>93</v>
      </c>
      <c r="C27" s="1" t="s">
        <v>84</v>
      </c>
      <c r="D27" t="s">
        <v>47</v>
      </c>
      <c r="E27" s="1" t="s">
        <v>46</v>
      </c>
      <c r="F27" t="s">
        <v>397</v>
      </c>
      <c r="G27" s="1" t="s">
        <v>396</v>
      </c>
      <c r="H27" s="1" t="s">
        <v>395</v>
      </c>
      <c r="I27" s="1" t="s">
        <v>392</v>
      </c>
      <c r="J27" s="3">
        <v>15343.4</v>
      </c>
    </row>
    <row r="28" spans="2:10" ht="70">
      <c r="B28" s="2" t="s">
        <v>93</v>
      </c>
      <c r="C28" s="1" t="s">
        <v>84</v>
      </c>
      <c r="D28" t="s">
        <v>47</v>
      </c>
      <c r="E28" s="1" t="s">
        <v>46</v>
      </c>
      <c r="F28" t="s">
        <v>399</v>
      </c>
      <c r="G28" s="1" t="s">
        <v>400</v>
      </c>
      <c r="H28" s="1" t="s">
        <v>398</v>
      </c>
      <c r="I28" s="1" t="s">
        <v>392</v>
      </c>
      <c r="J28" s="3">
        <v>865985.2</v>
      </c>
    </row>
    <row r="29" spans="2:10" ht="70">
      <c r="B29" s="2" t="s">
        <v>93</v>
      </c>
      <c r="C29" s="1" t="s">
        <v>84</v>
      </c>
      <c r="D29" t="s">
        <v>47</v>
      </c>
      <c r="E29" s="1" t="s">
        <v>46</v>
      </c>
      <c r="F29" t="s">
        <v>403</v>
      </c>
      <c r="G29" s="1" t="s">
        <v>401</v>
      </c>
      <c r="H29" s="1" t="s">
        <v>402</v>
      </c>
      <c r="I29" s="1" t="s">
        <v>392</v>
      </c>
      <c r="J29" s="3">
        <v>479119.8</v>
      </c>
    </row>
    <row r="30" spans="2:10" ht="28">
      <c r="B30" s="2" t="s">
        <v>93</v>
      </c>
      <c r="C30" s="1" t="s">
        <v>84</v>
      </c>
      <c r="D30" t="s">
        <v>404</v>
      </c>
      <c r="E30" s="1" t="s">
        <v>48</v>
      </c>
      <c r="F30" t="s">
        <v>21</v>
      </c>
      <c r="G30" s="1" t="s">
        <v>237</v>
      </c>
      <c r="H30" s="1" t="s">
        <v>389</v>
      </c>
      <c r="I30" s="1"/>
      <c r="J30" s="3">
        <v>206500</v>
      </c>
    </row>
    <row r="31" spans="2:10" ht="70">
      <c r="B31" s="2" t="s">
        <v>93</v>
      </c>
      <c r="C31" s="1" t="s">
        <v>84</v>
      </c>
      <c r="D31" t="s">
        <v>404</v>
      </c>
      <c r="E31" s="1" t="s">
        <v>48</v>
      </c>
      <c r="F31" t="s">
        <v>407</v>
      </c>
      <c r="G31" s="1" t="s">
        <v>245</v>
      </c>
      <c r="H31" s="1" t="s">
        <v>405</v>
      </c>
      <c r="I31" s="1" t="s">
        <v>392</v>
      </c>
      <c r="J31" s="3">
        <v>125400</v>
      </c>
    </row>
    <row r="32" spans="2:10" ht="70">
      <c r="B32" s="2" t="s">
        <v>93</v>
      </c>
      <c r="C32" s="1" t="s">
        <v>84</v>
      </c>
      <c r="D32" t="s">
        <v>404</v>
      </c>
      <c r="E32" s="1" t="s">
        <v>48</v>
      </c>
      <c r="F32" t="s">
        <v>406</v>
      </c>
      <c r="G32" s="1" t="s">
        <v>400</v>
      </c>
      <c r="H32" s="1" t="s">
        <v>409</v>
      </c>
      <c r="I32" s="1" t="s">
        <v>392</v>
      </c>
      <c r="J32" s="3">
        <v>650764.4</v>
      </c>
    </row>
    <row r="33" spans="2:10" ht="70">
      <c r="B33" s="2" t="s">
        <v>93</v>
      </c>
      <c r="C33" s="1" t="s">
        <v>84</v>
      </c>
      <c r="D33" t="s">
        <v>404</v>
      </c>
      <c r="E33" s="1" t="s">
        <v>48</v>
      </c>
      <c r="F33" t="s">
        <v>408</v>
      </c>
      <c r="G33" s="1" t="s">
        <v>401</v>
      </c>
      <c r="H33" s="1" t="s">
        <v>410</v>
      </c>
      <c r="I33" s="1" t="s">
        <v>392</v>
      </c>
      <c r="J33" s="3">
        <v>41258.699999999997</v>
      </c>
    </row>
    <row r="34" spans="2:10" ht="42">
      <c r="B34" s="2" t="s">
        <v>93</v>
      </c>
      <c r="C34" s="1" t="s">
        <v>84</v>
      </c>
      <c r="D34" t="s">
        <v>404</v>
      </c>
      <c r="E34" s="1" t="s">
        <v>49</v>
      </c>
      <c r="F34" t="s">
        <v>412</v>
      </c>
      <c r="G34" s="1" t="s">
        <v>262</v>
      </c>
      <c r="H34" s="1" t="s">
        <v>411</v>
      </c>
      <c r="I34" s="1" t="s">
        <v>344</v>
      </c>
      <c r="J34" s="3">
        <v>191300</v>
      </c>
    </row>
    <row r="35" spans="2:10" ht="42">
      <c r="B35" s="2" t="s">
        <v>93</v>
      </c>
      <c r="C35" s="1" t="s">
        <v>84</v>
      </c>
      <c r="D35" t="s">
        <v>421</v>
      </c>
      <c r="E35" s="1" t="s">
        <v>425</v>
      </c>
      <c r="F35" t="s">
        <v>424</v>
      </c>
      <c r="G35" s="1" t="s">
        <v>418</v>
      </c>
      <c r="H35" s="1" t="s">
        <v>413</v>
      </c>
      <c r="I35" s="1" t="s">
        <v>369</v>
      </c>
      <c r="J35" s="3">
        <v>29193.8</v>
      </c>
    </row>
    <row r="36" spans="2:10" ht="42">
      <c r="B36" s="2" t="s">
        <v>93</v>
      </c>
      <c r="C36" s="1" t="s">
        <v>84</v>
      </c>
      <c r="D36" t="s">
        <v>420</v>
      </c>
      <c r="E36" s="1" t="s">
        <v>52</v>
      </c>
      <c r="F36" t="s">
        <v>423</v>
      </c>
      <c r="G36" s="1" t="s">
        <v>422</v>
      </c>
      <c r="H36" s="1" t="s">
        <v>414</v>
      </c>
      <c r="I36" s="1" t="s">
        <v>344</v>
      </c>
      <c r="J36" s="3">
        <v>704600</v>
      </c>
    </row>
    <row r="37" spans="2:10" ht="42">
      <c r="B37" s="2" t="s">
        <v>93</v>
      </c>
      <c r="C37" s="1" t="s">
        <v>84</v>
      </c>
      <c r="D37" t="s">
        <v>420</v>
      </c>
      <c r="E37" s="1" t="s">
        <v>52</v>
      </c>
      <c r="F37" t="s">
        <v>419</v>
      </c>
      <c r="G37" s="1" t="s">
        <v>418</v>
      </c>
      <c r="H37" s="1" t="s">
        <v>415</v>
      </c>
      <c r="I37" s="1" t="s">
        <v>369</v>
      </c>
      <c r="J37" s="3">
        <v>24400</v>
      </c>
    </row>
    <row r="38" spans="2:10" ht="28">
      <c r="B38" s="2" t="s">
        <v>95</v>
      </c>
      <c r="C38" t="s">
        <v>57</v>
      </c>
      <c r="D38" t="s">
        <v>56</v>
      </c>
      <c r="E38" s="1" t="s">
        <v>55</v>
      </c>
      <c r="F38" t="s">
        <v>25</v>
      </c>
      <c r="G38" s="1" t="s">
        <v>237</v>
      </c>
      <c r="H38" s="1" t="s">
        <v>416</v>
      </c>
      <c r="I38" s="1" t="s">
        <v>417</v>
      </c>
      <c r="J38" s="3">
        <v>17900</v>
      </c>
    </row>
    <row r="39" spans="2:10" ht="42">
      <c r="B39" s="2" t="s">
        <v>96</v>
      </c>
      <c r="C39" s="1" t="s">
        <v>85</v>
      </c>
      <c r="D39" t="s">
        <v>59</v>
      </c>
      <c r="E39" s="1" t="s">
        <v>168</v>
      </c>
      <c r="F39" t="s">
        <v>427</v>
      </c>
      <c r="G39" s="1" t="s">
        <v>422</v>
      </c>
      <c r="H39" s="1" t="s">
        <v>426</v>
      </c>
      <c r="I39" s="1" t="s">
        <v>344</v>
      </c>
      <c r="J39" s="3">
        <v>63136.5</v>
      </c>
    </row>
    <row r="40" spans="2:10" ht="42">
      <c r="B40" s="2" t="s">
        <v>96</v>
      </c>
      <c r="C40" s="1" t="s">
        <v>85</v>
      </c>
      <c r="D40" t="s">
        <v>59</v>
      </c>
      <c r="E40" s="1" t="s">
        <v>168</v>
      </c>
      <c r="F40" t="s">
        <v>427</v>
      </c>
      <c r="G40" s="1" t="s">
        <v>237</v>
      </c>
      <c r="H40" s="1" t="s">
        <v>429</v>
      </c>
      <c r="I40" s="1" t="s">
        <v>428</v>
      </c>
      <c r="J40" s="3">
        <v>1083</v>
      </c>
    </row>
    <row r="41" spans="2:10" ht="70">
      <c r="B41" s="2" t="s">
        <v>96</v>
      </c>
      <c r="C41" s="1" t="s">
        <v>85</v>
      </c>
      <c r="D41" t="s">
        <v>59</v>
      </c>
      <c r="E41" s="1" t="s">
        <v>168</v>
      </c>
      <c r="F41" t="s">
        <v>448</v>
      </c>
      <c r="G41" s="1" t="s">
        <v>401</v>
      </c>
      <c r="H41" s="1" t="s">
        <v>430</v>
      </c>
      <c r="I41" s="1" t="s">
        <v>392</v>
      </c>
      <c r="J41" s="3">
        <v>9083.2000000000007</v>
      </c>
    </row>
    <row r="42" spans="2:10" ht="42">
      <c r="B42" s="2" t="s">
        <v>96</v>
      </c>
      <c r="C42" s="1" t="s">
        <v>85</v>
      </c>
      <c r="D42" t="s">
        <v>447</v>
      </c>
      <c r="E42" s="1" t="s">
        <v>52</v>
      </c>
      <c r="F42" t="s">
        <v>446</v>
      </c>
      <c r="G42" s="1" t="s">
        <v>237</v>
      </c>
      <c r="H42" s="1" t="s">
        <v>431</v>
      </c>
      <c r="I42" s="1" t="s">
        <v>445</v>
      </c>
      <c r="J42" s="3">
        <v>9895.2000000000007</v>
      </c>
    </row>
    <row r="43" spans="2:10" ht="42">
      <c r="B43" s="2" t="s">
        <v>97</v>
      </c>
      <c r="C43" s="1" t="s">
        <v>86</v>
      </c>
      <c r="D43" t="s">
        <v>62</v>
      </c>
      <c r="E43" s="1" t="s">
        <v>61</v>
      </c>
      <c r="F43" t="s">
        <v>444</v>
      </c>
      <c r="G43" s="1" t="s">
        <v>203</v>
      </c>
      <c r="H43" s="1" t="s">
        <v>432</v>
      </c>
      <c r="I43" s="1" t="s">
        <v>344</v>
      </c>
      <c r="J43" s="3">
        <v>1078539.7</v>
      </c>
    </row>
    <row r="44" spans="2:10" ht="42">
      <c r="B44" s="2" t="s">
        <v>98</v>
      </c>
      <c r="C44" s="1" t="s">
        <v>87</v>
      </c>
      <c r="D44" t="s">
        <v>63</v>
      </c>
      <c r="E44" s="1" t="s">
        <v>52</v>
      </c>
      <c r="F44" t="s">
        <v>434</v>
      </c>
      <c r="G44" s="1" t="s">
        <v>203</v>
      </c>
      <c r="H44" s="1" t="s">
        <v>433</v>
      </c>
      <c r="I44" s="1" t="s">
        <v>344</v>
      </c>
      <c r="J44" s="3">
        <v>6945378.9000000004</v>
      </c>
    </row>
    <row r="45" spans="2:10" ht="28">
      <c r="B45" s="2" t="s">
        <v>99</v>
      </c>
      <c r="C45" s="1" t="s">
        <v>88</v>
      </c>
      <c r="D45" t="s">
        <v>195</v>
      </c>
      <c r="E45" s="1" t="s">
        <v>196</v>
      </c>
      <c r="F45" t="s">
        <v>193</v>
      </c>
      <c r="G45" s="1" t="s">
        <v>194</v>
      </c>
      <c r="H45" s="1" t="s">
        <v>435</v>
      </c>
      <c r="I45" s="1" t="s">
        <v>192</v>
      </c>
      <c r="J45" s="3">
        <v>27179959.800000001</v>
      </c>
    </row>
    <row r="46" spans="2:10" ht="28">
      <c r="B46" s="2" t="s">
        <v>99</v>
      </c>
      <c r="C46" s="1" t="s">
        <v>88</v>
      </c>
      <c r="D46" t="s">
        <v>65</v>
      </c>
      <c r="E46" s="1" t="s">
        <v>64</v>
      </c>
      <c r="F46" t="s">
        <v>30</v>
      </c>
      <c r="G46" s="1" t="s">
        <v>237</v>
      </c>
      <c r="H46" s="1" t="s">
        <v>436</v>
      </c>
      <c r="I46" s="1" t="s">
        <v>437</v>
      </c>
      <c r="J46" s="3">
        <v>32700000</v>
      </c>
    </row>
    <row r="47" spans="2:10" ht="42">
      <c r="B47" s="2" t="s">
        <v>167</v>
      </c>
      <c r="C47" s="1" t="s">
        <v>143</v>
      </c>
      <c r="D47" t="s">
        <v>144</v>
      </c>
      <c r="E47" s="1" t="s">
        <v>52</v>
      </c>
      <c r="F47" t="s">
        <v>439</v>
      </c>
      <c r="G47" s="1" t="s">
        <v>203</v>
      </c>
      <c r="H47" s="1" t="s">
        <v>438</v>
      </c>
      <c r="I47" s="1" t="s">
        <v>344</v>
      </c>
      <c r="J47" s="3">
        <v>557172.9</v>
      </c>
    </row>
    <row r="48" spans="2:10" ht="70">
      <c r="B48" s="2" t="s">
        <v>100</v>
      </c>
      <c r="C48" s="1" t="s">
        <v>89</v>
      </c>
      <c r="D48" t="s">
        <v>67</v>
      </c>
      <c r="E48" s="1" t="s">
        <v>66</v>
      </c>
      <c r="F48" t="s">
        <v>442</v>
      </c>
      <c r="G48" s="1" t="s">
        <v>441</v>
      </c>
      <c r="H48" s="1" t="s">
        <v>440</v>
      </c>
      <c r="I48" s="1" t="s">
        <v>344</v>
      </c>
      <c r="J48" s="3">
        <v>599999.9</v>
      </c>
    </row>
    <row r="49" spans="2:10" ht="56">
      <c r="B49" s="2" t="s">
        <v>100</v>
      </c>
      <c r="C49" s="1" t="s">
        <v>89</v>
      </c>
      <c r="D49" t="s">
        <v>67</v>
      </c>
      <c r="E49" s="1" t="s">
        <v>66</v>
      </c>
      <c r="F49" t="s">
        <v>200</v>
      </c>
      <c r="G49" s="1" t="s">
        <v>199</v>
      </c>
      <c r="H49" s="1" t="s">
        <v>443</v>
      </c>
      <c r="I49" s="1" t="s">
        <v>201</v>
      </c>
      <c r="J49" s="3">
        <v>1145931</v>
      </c>
    </row>
    <row r="50" spans="2:10">
      <c r="J50" s="9">
        <f>SUM(J4:J49)</f>
        <v>203105564.30000004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workbookViewId="0">
      <pane xSplit="3" ySplit="3" topLeftCell="H10" activePane="bottomRight" state="frozen"/>
      <selection pane="topRight" activeCell="D1" sqref="D1"/>
      <selection pane="bottomLeft" activeCell="A4" sqref="A4"/>
      <selection pane="bottomRight" activeCell="C32" sqref="C32"/>
    </sheetView>
  </sheetViews>
  <sheetFormatPr baseColWidth="10" defaultColWidth="8.83203125" defaultRowHeight="14" x14ac:dyDescent="0"/>
  <cols>
    <col min="2" max="2" width="8.83203125" style="2" customWidth="1"/>
    <col min="3" max="3" width="61.83203125" bestFit="1" customWidth="1"/>
    <col min="4" max="4" width="11.5" customWidth="1"/>
    <col min="5" max="5" width="39.83203125" style="1" customWidth="1"/>
    <col min="6" max="6" width="18.6640625" bestFit="1" customWidth="1"/>
    <col min="7" max="7" width="88.6640625" customWidth="1"/>
    <col min="8" max="8" width="25.1640625" customWidth="1"/>
    <col min="9" max="9" width="78.5" customWidth="1"/>
    <col min="10" max="10" width="16.5" bestFit="1" customWidth="1"/>
    <col min="11" max="11" width="68.6640625" customWidth="1"/>
    <col min="12" max="12" width="44.33203125" customWidth="1"/>
    <col min="13" max="13" width="62.6640625" customWidth="1"/>
  </cols>
  <sheetData>
    <row r="1" spans="2:13">
      <c r="G1" s="1"/>
      <c r="H1" s="1"/>
      <c r="I1" s="1"/>
    </row>
    <row r="2" spans="2:13" s="4" customFormat="1" ht="28">
      <c r="B2" s="5" t="s">
        <v>169</v>
      </c>
      <c r="C2" s="6" t="s">
        <v>480</v>
      </c>
      <c r="D2" s="4" t="s">
        <v>169</v>
      </c>
      <c r="E2" s="7"/>
      <c r="F2" s="8" t="s">
        <v>169</v>
      </c>
      <c r="G2" s="7"/>
      <c r="H2" s="7" t="s">
        <v>169</v>
      </c>
      <c r="I2" s="7" t="s">
        <v>110</v>
      </c>
      <c r="J2" s="7"/>
    </row>
    <row r="3" spans="2:13" s="14" customFormat="1">
      <c r="B3" s="11"/>
      <c r="C3" s="12"/>
      <c r="E3" s="13"/>
      <c r="F3" s="16"/>
      <c r="G3" s="13"/>
      <c r="H3" s="13"/>
      <c r="I3" s="13"/>
      <c r="J3" s="13"/>
    </row>
    <row r="4" spans="2:13" ht="84">
      <c r="B4" s="2" t="s">
        <v>145</v>
      </c>
      <c r="C4" t="s">
        <v>146</v>
      </c>
      <c r="D4" t="s">
        <v>464</v>
      </c>
      <c r="E4" s="1" t="s">
        <v>463</v>
      </c>
      <c r="F4" t="s">
        <v>220</v>
      </c>
      <c r="G4" s="1" t="s">
        <v>219</v>
      </c>
      <c r="H4" s="1" t="s">
        <v>467</v>
      </c>
      <c r="I4" s="1" t="s">
        <v>468</v>
      </c>
      <c r="J4" s="3">
        <v>4376500</v>
      </c>
      <c r="K4" s="1" t="s">
        <v>469</v>
      </c>
    </row>
    <row r="5" spans="2:13" ht="84">
      <c r="B5" s="2" t="s">
        <v>145</v>
      </c>
      <c r="C5" t="s">
        <v>146</v>
      </c>
      <c r="D5" t="s">
        <v>464</v>
      </c>
      <c r="E5" s="1" t="s">
        <v>463</v>
      </c>
      <c r="F5" t="s">
        <v>465</v>
      </c>
      <c r="G5" s="1" t="s">
        <v>460</v>
      </c>
      <c r="H5" s="1" t="s">
        <v>461</v>
      </c>
      <c r="I5" s="1" t="s">
        <v>462</v>
      </c>
      <c r="J5" s="3">
        <v>6666600</v>
      </c>
      <c r="K5" s="1" t="s">
        <v>466</v>
      </c>
    </row>
    <row r="6" spans="2:13" ht="42">
      <c r="B6" s="2" t="s">
        <v>170</v>
      </c>
      <c r="C6" t="s">
        <v>171</v>
      </c>
      <c r="D6" t="s">
        <v>172</v>
      </c>
      <c r="E6" s="1" t="s">
        <v>10</v>
      </c>
      <c r="F6" t="s">
        <v>482</v>
      </c>
      <c r="G6" s="1" t="s">
        <v>473</v>
      </c>
      <c r="H6" s="1" t="s">
        <v>481</v>
      </c>
      <c r="I6" s="1" t="s">
        <v>477</v>
      </c>
      <c r="J6" s="3">
        <f>'ТР-АВИА'!G5*1000</f>
        <v>5200000</v>
      </c>
      <c r="K6" s="1" t="s">
        <v>305</v>
      </c>
    </row>
    <row r="7" spans="2:13" ht="42">
      <c r="B7" s="2" t="s">
        <v>177</v>
      </c>
      <c r="C7" t="s">
        <v>183</v>
      </c>
      <c r="D7" t="s">
        <v>476</v>
      </c>
      <c r="E7" s="1" t="s">
        <v>475</v>
      </c>
      <c r="F7" t="s">
        <v>474</v>
      </c>
      <c r="G7" s="1" t="s">
        <v>473</v>
      </c>
      <c r="H7" s="1" t="s">
        <v>478</v>
      </c>
      <c r="I7" s="1" t="s">
        <v>477</v>
      </c>
      <c r="J7" s="3">
        <f>'ТР-АВТО'!G6*1000</f>
        <v>39484200</v>
      </c>
      <c r="K7" s="1" t="s">
        <v>305</v>
      </c>
    </row>
    <row r="8" spans="2:13" ht="140">
      <c r="B8" s="2" t="s">
        <v>228</v>
      </c>
      <c r="C8" t="s">
        <v>227</v>
      </c>
      <c r="D8" t="s">
        <v>229</v>
      </c>
      <c r="E8" s="1" t="s">
        <v>10</v>
      </c>
      <c r="F8" t="s">
        <v>459</v>
      </c>
      <c r="G8" s="1" t="s">
        <v>460</v>
      </c>
      <c r="H8" s="1" t="s">
        <v>458</v>
      </c>
      <c r="I8" s="1" t="s">
        <v>225</v>
      </c>
      <c r="J8" s="3">
        <v>80000000</v>
      </c>
      <c r="K8" s="1" t="s">
        <v>471</v>
      </c>
      <c r="L8" s="1" t="s">
        <v>470</v>
      </c>
      <c r="M8" s="1" t="s">
        <v>472</v>
      </c>
    </row>
    <row r="9" spans="2:13" ht="42">
      <c r="B9" s="2" t="s">
        <v>12</v>
      </c>
      <c r="C9" t="s">
        <v>81</v>
      </c>
      <c r="D9" t="s">
        <v>11</v>
      </c>
      <c r="E9" s="1" t="s">
        <v>10</v>
      </c>
      <c r="F9" s="36" t="s">
        <v>484</v>
      </c>
      <c r="G9" s="1" t="s">
        <v>473</v>
      </c>
      <c r="H9" s="1" t="s">
        <v>483</v>
      </c>
      <c r="I9" s="1" t="s">
        <v>477</v>
      </c>
      <c r="J9" s="3">
        <f>'ТР-МОР'!G8*1000</f>
        <v>2909800</v>
      </c>
      <c r="K9" s="1" t="s">
        <v>305</v>
      </c>
      <c r="L9" s="1"/>
      <c r="M9" s="1"/>
    </row>
    <row r="10" spans="2:13" ht="56">
      <c r="B10" s="2" t="s">
        <v>90</v>
      </c>
      <c r="C10" s="1" t="s">
        <v>82</v>
      </c>
      <c r="D10" t="s">
        <v>485</v>
      </c>
      <c r="E10" s="1" t="s">
        <v>33</v>
      </c>
      <c r="F10" s="36" t="s">
        <v>486</v>
      </c>
      <c r="G10" s="1" t="s">
        <v>487</v>
      </c>
      <c r="H10" s="1" t="s">
        <v>449</v>
      </c>
      <c r="I10" s="1" t="s">
        <v>101</v>
      </c>
      <c r="J10" s="3">
        <v>4798732.7</v>
      </c>
    </row>
    <row r="11" spans="2:13" ht="28">
      <c r="B11" s="2" t="s">
        <v>99</v>
      </c>
      <c r="C11" s="1" t="s">
        <v>88</v>
      </c>
      <c r="D11" t="s">
        <v>195</v>
      </c>
      <c r="E11" s="1" t="s">
        <v>196</v>
      </c>
      <c r="F11" t="s">
        <v>193</v>
      </c>
      <c r="G11" s="1" t="s">
        <v>194</v>
      </c>
      <c r="H11" s="1" t="s">
        <v>450</v>
      </c>
      <c r="I11" s="1" t="s">
        <v>192</v>
      </c>
      <c r="J11" s="3">
        <v>20454645.600000001</v>
      </c>
    </row>
    <row r="12" spans="2:13" ht="42">
      <c r="B12" s="2" t="s">
        <v>99</v>
      </c>
      <c r="C12" s="1" t="s">
        <v>88</v>
      </c>
      <c r="D12" t="s">
        <v>457</v>
      </c>
      <c r="E12" s="1" t="s">
        <v>456</v>
      </c>
      <c r="F12" t="s">
        <v>453</v>
      </c>
      <c r="G12" s="1" t="s">
        <v>452</v>
      </c>
      <c r="H12" s="1" t="s">
        <v>451</v>
      </c>
      <c r="I12" s="1" t="s">
        <v>437</v>
      </c>
      <c r="J12" s="3">
        <v>4000000</v>
      </c>
    </row>
    <row r="13" spans="2:13" ht="42">
      <c r="B13" s="2" t="s">
        <v>99</v>
      </c>
      <c r="C13" s="1" t="s">
        <v>88</v>
      </c>
      <c r="D13" t="s">
        <v>457</v>
      </c>
      <c r="E13" s="1" t="s">
        <v>456</v>
      </c>
      <c r="F13" t="s">
        <v>453</v>
      </c>
      <c r="G13" s="1" t="s">
        <v>452</v>
      </c>
      <c r="H13" s="1" t="s">
        <v>455</v>
      </c>
      <c r="I13" s="1" t="s">
        <v>454</v>
      </c>
      <c r="J13" s="3">
        <v>8334759.7000000002</v>
      </c>
    </row>
    <row r="14" spans="2:13">
      <c r="J14" s="9">
        <f>SUM(J4:J13)</f>
        <v>176225237.99999997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pane xSplit="3" ySplit="3" topLeftCell="I4" activePane="bottomRight" state="frozen"/>
      <selection pane="topRight" activeCell="D1" sqref="D1"/>
      <selection pane="bottomLeft" activeCell="A4" sqref="A4"/>
      <selection pane="bottomRight" activeCell="K10" sqref="K10"/>
    </sheetView>
  </sheetViews>
  <sheetFormatPr baseColWidth="10" defaultColWidth="8.83203125" defaultRowHeight="14" x14ac:dyDescent="0"/>
  <cols>
    <col min="2" max="2" width="8.83203125" style="2" customWidth="1"/>
    <col min="3" max="3" width="61.83203125" bestFit="1" customWidth="1"/>
    <col min="4" max="4" width="11.5" customWidth="1"/>
    <col min="5" max="5" width="39.83203125" style="1" customWidth="1"/>
    <col min="6" max="6" width="18.6640625" bestFit="1" customWidth="1"/>
    <col min="7" max="7" width="88.6640625" customWidth="1"/>
    <col min="8" max="8" width="25.1640625" customWidth="1"/>
    <col min="9" max="9" width="78.5" customWidth="1"/>
    <col min="10" max="10" width="16.5" bestFit="1" customWidth="1"/>
    <col min="11" max="11" width="60.6640625" customWidth="1"/>
  </cols>
  <sheetData>
    <row r="1" spans="2:11">
      <c r="G1" s="1"/>
      <c r="H1" s="1"/>
      <c r="I1" s="1"/>
    </row>
    <row r="2" spans="2:11" s="4" customFormat="1" ht="28">
      <c r="B2" s="5" t="s">
        <v>169</v>
      </c>
      <c r="C2" s="6" t="s">
        <v>381</v>
      </c>
      <c r="D2" s="4" t="s">
        <v>169</v>
      </c>
      <c r="E2" s="7"/>
      <c r="F2" s="8" t="s">
        <v>169</v>
      </c>
      <c r="G2" s="7"/>
      <c r="H2" s="7" t="s">
        <v>169</v>
      </c>
      <c r="I2" s="7" t="s">
        <v>110</v>
      </c>
      <c r="J2" s="7"/>
    </row>
    <row r="3" spans="2:11" s="14" customFormat="1">
      <c r="B3" s="11"/>
      <c r="C3" s="12"/>
      <c r="E3" s="13"/>
      <c r="F3" s="16"/>
      <c r="G3" s="13"/>
      <c r="H3" s="13"/>
      <c r="I3" s="13"/>
      <c r="J3" s="13"/>
    </row>
    <row r="4" spans="2:11" ht="28">
      <c r="B4" s="2" t="s">
        <v>145</v>
      </c>
      <c r="C4" t="s">
        <v>146</v>
      </c>
      <c r="D4" t="s">
        <v>148</v>
      </c>
      <c r="E4" s="1" t="s">
        <v>501</v>
      </c>
      <c r="F4" t="s">
        <v>500</v>
      </c>
      <c r="G4" s="1" t="s">
        <v>460</v>
      </c>
      <c r="H4" s="1" t="s">
        <v>502</v>
      </c>
      <c r="I4" s="1" t="s">
        <v>503</v>
      </c>
      <c r="J4" s="3">
        <v>2629695.9</v>
      </c>
    </row>
    <row r="5" spans="2:11" ht="28">
      <c r="B5" s="2" t="s">
        <v>145</v>
      </c>
      <c r="C5" t="s">
        <v>146</v>
      </c>
      <c r="D5" t="s">
        <v>148</v>
      </c>
      <c r="E5" s="1" t="s">
        <v>501</v>
      </c>
      <c r="F5" t="s">
        <v>500</v>
      </c>
      <c r="G5" s="1" t="s">
        <v>460</v>
      </c>
      <c r="H5" s="1" t="s">
        <v>499</v>
      </c>
      <c r="I5" s="1" t="s">
        <v>498</v>
      </c>
      <c r="J5" s="3">
        <v>7371700</v>
      </c>
    </row>
    <row r="6" spans="2:11" ht="28">
      <c r="B6" s="2" t="s">
        <v>170</v>
      </c>
      <c r="C6" t="s">
        <v>171</v>
      </c>
      <c r="D6" t="s">
        <v>172</v>
      </c>
      <c r="E6" s="1" t="s">
        <v>10</v>
      </c>
      <c r="F6" t="s">
        <v>491</v>
      </c>
      <c r="G6" s="1" t="s">
        <v>490</v>
      </c>
      <c r="H6" s="1" t="s">
        <v>488</v>
      </c>
      <c r="I6" s="1" t="s">
        <v>489</v>
      </c>
      <c r="J6" s="3">
        <v>2660500</v>
      </c>
    </row>
    <row r="7" spans="2:11" ht="28">
      <c r="B7" s="2" t="s">
        <v>177</v>
      </c>
      <c r="C7" t="s">
        <v>183</v>
      </c>
      <c r="D7" t="s">
        <v>182</v>
      </c>
      <c r="E7" s="1" t="s">
        <v>181</v>
      </c>
      <c r="F7" t="s">
        <v>358</v>
      </c>
      <c r="G7" s="1" t="s">
        <v>179</v>
      </c>
      <c r="H7" s="1" t="s">
        <v>492</v>
      </c>
      <c r="I7" s="1" t="s">
        <v>495</v>
      </c>
      <c r="J7" s="3">
        <v>11484824.5</v>
      </c>
    </row>
    <row r="8" spans="2:11" ht="42">
      <c r="B8" s="2" t="s">
        <v>177</v>
      </c>
      <c r="C8" t="s">
        <v>183</v>
      </c>
      <c r="D8" t="s">
        <v>182</v>
      </c>
      <c r="E8" s="1" t="s">
        <v>181</v>
      </c>
      <c r="F8" t="s">
        <v>358</v>
      </c>
      <c r="G8" s="1" t="s">
        <v>179</v>
      </c>
      <c r="H8" s="1" t="s">
        <v>493</v>
      </c>
      <c r="I8" s="1" t="s">
        <v>494</v>
      </c>
      <c r="J8" s="3">
        <v>6276666.5999999996</v>
      </c>
    </row>
    <row r="9" spans="2:11" ht="84">
      <c r="B9" s="2" t="s">
        <v>228</v>
      </c>
      <c r="C9" t="s">
        <v>227</v>
      </c>
      <c r="D9" t="s">
        <v>229</v>
      </c>
      <c r="E9" s="1" t="s">
        <v>10</v>
      </c>
      <c r="F9" t="s">
        <v>510</v>
      </c>
      <c r="G9" s="1" t="s">
        <v>511</v>
      </c>
      <c r="H9" s="1" t="s">
        <v>497</v>
      </c>
      <c r="I9" s="1" t="s">
        <v>225</v>
      </c>
      <c r="J9" s="3">
        <v>16925000</v>
      </c>
      <c r="K9" s="1" t="s">
        <v>610</v>
      </c>
    </row>
    <row r="10" spans="2:11" ht="28">
      <c r="B10" s="2" t="s">
        <v>99</v>
      </c>
      <c r="C10" s="1" t="s">
        <v>88</v>
      </c>
      <c r="D10" t="s">
        <v>195</v>
      </c>
      <c r="E10" s="1" t="s">
        <v>196</v>
      </c>
      <c r="F10" t="s">
        <v>193</v>
      </c>
      <c r="G10" s="1" t="s">
        <v>194</v>
      </c>
      <c r="H10" s="1"/>
      <c r="I10" s="1" t="s">
        <v>192</v>
      </c>
      <c r="J10" s="3">
        <v>0</v>
      </c>
    </row>
    <row r="11" spans="2:11" ht="42">
      <c r="B11" s="2" t="s">
        <v>99</v>
      </c>
      <c r="C11" s="1" t="s">
        <v>88</v>
      </c>
      <c r="D11" t="s">
        <v>457</v>
      </c>
      <c r="E11" s="1" t="s">
        <v>456</v>
      </c>
      <c r="F11" t="s">
        <v>453</v>
      </c>
      <c r="G11" s="1" t="s">
        <v>452</v>
      </c>
      <c r="H11" s="1" t="s">
        <v>496</v>
      </c>
      <c r="I11" s="1" t="s">
        <v>437</v>
      </c>
      <c r="J11" s="3">
        <v>2975000</v>
      </c>
    </row>
    <row r="12" spans="2:11">
      <c r="J12" s="9">
        <f>SUM(J4:J11)</f>
        <v>50323387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pane xSplit="3" ySplit="3" topLeftCell="H4" activePane="bottomRight" state="frozen"/>
      <selection pane="topRight" activeCell="D1" sqref="D1"/>
      <selection pane="bottomLeft" activeCell="A4" sqref="A4"/>
      <selection pane="bottomRight" activeCell="J9" sqref="J9"/>
    </sheetView>
  </sheetViews>
  <sheetFormatPr baseColWidth="10" defaultColWidth="8.83203125" defaultRowHeight="14" x14ac:dyDescent="0"/>
  <cols>
    <col min="2" max="2" width="8.83203125" style="2" customWidth="1"/>
    <col min="3" max="3" width="61.83203125" bestFit="1" customWidth="1"/>
    <col min="4" max="4" width="11.5" customWidth="1"/>
    <col min="5" max="5" width="39.83203125" style="1" customWidth="1"/>
    <col min="6" max="6" width="18.6640625" bestFit="1" customWidth="1"/>
    <col min="7" max="7" width="88.6640625" customWidth="1"/>
    <col min="8" max="8" width="25.1640625" customWidth="1"/>
    <col min="9" max="9" width="78.5" customWidth="1"/>
    <col min="10" max="10" width="16.5" bestFit="1" customWidth="1"/>
    <col min="11" max="11" width="60.6640625" customWidth="1"/>
  </cols>
  <sheetData>
    <row r="1" spans="2:11">
      <c r="G1" s="1"/>
      <c r="H1" s="1"/>
      <c r="I1" s="1"/>
    </row>
    <row r="2" spans="2:11" s="4" customFormat="1" ht="28">
      <c r="B2" s="5" t="s">
        <v>169</v>
      </c>
      <c r="C2" s="6" t="s">
        <v>381</v>
      </c>
      <c r="D2" s="4" t="s">
        <v>169</v>
      </c>
      <c r="E2" s="7"/>
      <c r="F2" s="8" t="s">
        <v>169</v>
      </c>
      <c r="G2" s="7"/>
      <c r="H2" s="7" t="s">
        <v>169</v>
      </c>
      <c r="I2" s="7" t="s">
        <v>110</v>
      </c>
      <c r="J2" s="7"/>
    </row>
    <row r="3" spans="2:11" s="14" customFormat="1">
      <c r="B3" s="11"/>
      <c r="C3" s="12"/>
      <c r="E3" s="13"/>
      <c r="F3" s="16"/>
      <c r="G3" s="13"/>
      <c r="H3" s="13"/>
      <c r="I3" s="13"/>
      <c r="J3" s="13"/>
    </row>
    <row r="4" spans="2:11" ht="28">
      <c r="B4" s="2" t="s">
        <v>145</v>
      </c>
      <c r="C4" t="s">
        <v>146</v>
      </c>
      <c r="D4" t="s">
        <v>148</v>
      </c>
      <c r="E4" s="1" t="s">
        <v>501</v>
      </c>
      <c r="F4" t="s">
        <v>500</v>
      </c>
      <c r="G4" s="1" t="s">
        <v>460</v>
      </c>
      <c r="H4" s="1"/>
      <c r="I4" s="1" t="s">
        <v>503</v>
      </c>
      <c r="J4" s="3"/>
    </row>
    <row r="5" spans="2:11" ht="28">
      <c r="B5" s="2" t="s">
        <v>145</v>
      </c>
      <c r="C5" t="s">
        <v>146</v>
      </c>
      <c r="D5" t="s">
        <v>148</v>
      </c>
      <c r="E5" s="1" t="s">
        <v>501</v>
      </c>
      <c r="F5" t="s">
        <v>500</v>
      </c>
      <c r="G5" s="1" t="s">
        <v>460</v>
      </c>
      <c r="H5" s="1"/>
      <c r="I5" s="1" t="s">
        <v>498</v>
      </c>
      <c r="J5" s="3"/>
    </row>
    <row r="6" spans="2:11" ht="28">
      <c r="B6" s="2" t="s">
        <v>170</v>
      </c>
      <c r="C6" t="s">
        <v>171</v>
      </c>
      <c r="D6" t="s">
        <v>172</v>
      </c>
      <c r="E6" s="1" t="s">
        <v>10</v>
      </c>
      <c r="F6" t="s">
        <v>491</v>
      </c>
      <c r="G6" s="1" t="s">
        <v>490</v>
      </c>
      <c r="H6" s="1"/>
      <c r="I6" s="1" t="s">
        <v>489</v>
      </c>
      <c r="J6" s="3"/>
    </row>
    <row r="7" spans="2:11" ht="28">
      <c r="B7" s="2" t="s">
        <v>177</v>
      </c>
      <c r="C7" t="s">
        <v>183</v>
      </c>
      <c r="D7" t="s">
        <v>182</v>
      </c>
      <c r="E7" s="1" t="s">
        <v>181</v>
      </c>
      <c r="F7" t="s">
        <v>358</v>
      </c>
      <c r="G7" s="1" t="s">
        <v>179</v>
      </c>
      <c r="H7" s="1"/>
      <c r="I7" s="1" t="s">
        <v>495</v>
      </c>
      <c r="J7" s="3"/>
    </row>
    <row r="8" spans="2:11" ht="42">
      <c r="B8" s="2" t="s">
        <v>177</v>
      </c>
      <c r="C8" t="s">
        <v>183</v>
      </c>
      <c r="D8" t="s">
        <v>182</v>
      </c>
      <c r="E8" s="1" t="s">
        <v>181</v>
      </c>
      <c r="F8" t="s">
        <v>358</v>
      </c>
      <c r="G8" s="1" t="s">
        <v>179</v>
      </c>
      <c r="H8" s="1"/>
      <c r="I8" s="1" t="s">
        <v>494</v>
      </c>
      <c r="J8" s="3"/>
    </row>
    <row r="9" spans="2:11" ht="98">
      <c r="B9" s="2" t="s">
        <v>228</v>
      </c>
      <c r="C9" t="s">
        <v>227</v>
      </c>
      <c r="D9" t="s">
        <v>229</v>
      </c>
      <c r="E9" s="1" t="s">
        <v>10</v>
      </c>
      <c r="F9" t="s">
        <v>512</v>
      </c>
      <c r="G9" s="1" t="s">
        <v>511</v>
      </c>
      <c r="H9" s="1" t="s">
        <v>509</v>
      </c>
      <c r="I9" s="1" t="s">
        <v>225</v>
      </c>
      <c r="J9" s="3">
        <v>24575000</v>
      </c>
      <c r="K9" s="1" t="s">
        <v>508</v>
      </c>
    </row>
    <row r="10" spans="2:11" ht="28">
      <c r="B10" s="2" t="s">
        <v>99</v>
      </c>
      <c r="C10" s="1" t="s">
        <v>88</v>
      </c>
      <c r="D10" t="s">
        <v>507</v>
      </c>
      <c r="E10" s="1" t="s">
        <v>61</v>
      </c>
      <c r="F10" t="s">
        <v>506</v>
      </c>
      <c r="G10" s="1" t="s">
        <v>194</v>
      </c>
      <c r="H10" s="1" t="s">
        <v>505</v>
      </c>
      <c r="I10" s="1" t="s">
        <v>192</v>
      </c>
      <c r="J10" s="3">
        <v>72037331.200000003</v>
      </c>
    </row>
    <row r="11" spans="2:11" ht="42">
      <c r="B11" s="2" t="s">
        <v>99</v>
      </c>
      <c r="C11" s="1" t="s">
        <v>88</v>
      </c>
      <c r="D11" t="s">
        <v>457</v>
      </c>
      <c r="E11" s="1" t="s">
        <v>456</v>
      </c>
      <c r="F11" t="s">
        <v>453</v>
      </c>
      <c r="G11" s="1" t="s">
        <v>452</v>
      </c>
      <c r="H11" s="1"/>
      <c r="I11" s="1" t="s">
        <v>437</v>
      </c>
      <c r="J11" s="3"/>
    </row>
    <row r="12" spans="2:11">
      <c r="J12" s="9">
        <f>SUM(J4:J11)</f>
        <v>96612331.200000003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K3" sqref="K3:Q3"/>
    </sheetView>
  </sheetViews>
  <sheetFormatPr baseColWidth="10" defaultColWidth="8.83203125" defaultRowHeight="14" x14ac:dyDescent="0"/>
  <cols>
    <col min="2" max="2" width="44" customWidth="1"/>
    <col min="3" max="3" width="107.1640625" customWidth="1"/>
    <col min="4" max="6" width="5" bestFit="1" customWidth="1"/>
    <col min="7" max="9" width="12" bestFit="1" customWidth="1"/>
    <col min="10" max="13" width="11" bestFit="1" customWidth="1"/>
    <col min="14" max="17" width="12" bestFit="1" customWidth="1"/>
    <col min="18" max="18" width="20.5" customWidth="1"/>
    <col min="19" max="19" width="13.1640625" bestFit="1" customWidth="1"/>
  </cols>
  <sheetData>
    <row r="1" spans="1:19" ht="65.25" customHeight="1">
      <c r="B1" s="133" t="s">
        <v>266</v>
      </c>
      <c r="C1" s="133"/>
      <c r="D1" s="133"/>
      <c r="E1" s="133"/>
      <c r="F1" s="133"/>
      <c r="G1" s="133"/>
      <c r="H1" s="133"/>
      <c r="I1" s="133"/>
      <c r="J1" s="133"/>
      <c r="K1" s="133"/>
      <c r="L1" s="17"/>
      <c r="M1" s="17"/>
      <c r="N1" s="17"/>
      <c r="O1" s="17"/>
      <c r="P1" s="17"/>
      <c r="Q1" s="17"/>
    </row>
    <row r="2" spans="1:19">
      <c r="B2" s="134" t="s">
        <v>276</v>
      </c>
      <c r="C2" s="134"/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  <c r="O2">
        <v>2018</v>
      </c>
      <c r="P2">
        <v>2019</v>
      </c>
      <c r="Q2">
        <v>2020</v>
      </c>
      <c r="R2" s="1" t="s">
        <v>272</v>
      </c>
      <c r="S2" t="s">
        <v>277</v>
      </c>
    </row>
    <row r="3" spans="1:19" ht="98">
      <c r="A3" s="27">
        <v>15</v>
      </c>
      <c r="B3" s="28" t="s">
        <v>273</v>
      </c>
      <c r="C3" s="25" t="s">
        <v>274</v>
      </c>
      <c r="D3" s="27"/>
      <c r="E3" s="27"/>
      <c r="F3" s="27"/>
      <c r="G3" s="29">
        <v>10557.2</v>
      </c>
      <c r="H3" s="29">
        <v>13666.9</v>
      </c>
      <c r="I3" s="29">
        <v>9910.6</v>
      </c>
      <c r="J3" s="29">
        <v>2611.5</v>
      </c>
      <c r="K3" s="29">
        <v>2787</v>
      </c>
      <c r="L3" s="29">
        <v>2855.4</v>
      </c>
      <c r="M3" s="29">
        <v>6000</v>
      </c>
      <c r="N3" s="29">
        <v>8000</v>
      </c>
      <c r="O3" s="29">
        <v>8000</v>
      </c>
      <c r="P3" s="29">
        <v>15000</v>
      </c>
      <c r="Q3" s="29">
        <v>21712</v>
      </c>
      <c r="R3" s="29">
        <v>101100.6</v>
      </c>
      <c r="S3" s="29">
        <v>101100.6</v>
      </c>
    </row>
    <row r="4" spans="1:19" ht="106.5" customHeight="1">
      <c r="B4" s="28" t="s">
        <v>288</v>
      </c>
      <c r="C4" s="18"/>
      <c r="G4" s="3">
        <v>28477</v>
      </c>
      <c r="H4" s="3">
        <v>20756.7</v>
      </c>
      <c r="I4" s="3">
        <v>28625.8</v>
      </c>
      <c r="J4" s="3">
        <v>5169.7</v>
      </c>
      <c r="K4" s="3"/>
      <c r="L4" s="3"/>
      <c r="M4" s="3"/>
      <c r="N4" s="3"/>
      <c r="O4" s="3"/>
      <c r="P4" s="3"/>
      <c r="Q4" s="3"/>
      <c r="R4" s="3">
        <v>83029.2</v>
      </c>
      <c r="S4" s="10">
        <v>83029.2</v>
      </c>
    </row>
    <row r="5" spans="1:19" ht="106.5" customHeight="1">
      <c r="B5" s="23" t="s">
        <v>289</v>
      </c>
      <c r="C5" s="30"/>
      <c r="D5" s="20"/>
      <c r="E5" s="20"/>
      <c r="F5" s="20"/>
      <c r="G5" s="22">
        <v>450</v>
      </c>
      <c r="H5" s="22">
        <v>395.8</v>
      </c>
      <c r="I5" s="22">
        <v>938.2</v>
      </c>
      <c r="J5" s="22"/>
      <c r="K5" s="22"/>
      <c r="L5" s="22"/>
      <c r="M5" s="22"/>
      <c r="N5" s="22"/>
      <c r="O5" s="22"/>
      <c r="P5" s="22"/>
      <c r="Q5" s="22"/>
      <c r="R5" s="22">
        <v>1784</v>
      </c>
      <c r="S5" s="34">
        <v>1784</v>
      </c>
    </row>
    <row r="6" spans="1:19">
      <c r="A6" s="27"/>
      <c r="B6" s="28"/>
      <c r="C6" s="25"/>
      <c r="D6" s="27"/>
      <c r="E6" s="27"/>
      <c r="F6" s="27"/>
      <c r="G6" s="29">
        <f>SUM(G3:G5)</f>
        <v>39484.199999999997</v>
      </c>
      <c r="H6" s="29">
        <f t="shared" ref="H6:Q6" si="0">SUM(H3:H5)</f>
        <v>34819.4</v>
      </c>
      <c r="I6" s="29">
        <f t="shared" si="0"/>
        <v>39474.6</v>
      </c>
      <c r="J6" s="29">
        <f t="shared" si="0"/>
        <v>7781.2</v>
      </c>
      <c r="K6" s="29">
        <f t="shared" si="0"/>
        <v>2787</v>
      </c>
      <c r="L6" s="29">
        <f t="shared" si="0"/>
        <v>2855.4</v>
      </c>
      <c r="M6" s="29">
        <f t="shared" si="0"/>
        <v>6000</v>
      </c>
      <c r="N6" s="29">
        <f t="shared" si="0"/>
        <v>8000</v>
      </c>
      <c r="O6" s="29">
        <f t="shared" si="0"/>
        <v>8000</v>
      </c>
      <c r="P6" s="29">
        <f t="shared" si="0"/>
        <v>15000</v>
      </c>
      <c r="Q6" s="29">
        <f t="shared" si="0"/>
        <v>21712</v>
      </c>
      <c r="R6" s="29">
        <f>SUM(R3:R5)</f>
        <v>185913.8</v>
      </c>
      <c r="S6" s="29">
        <f>SUM(S3:S5)</f>
        <v>185913.8</v>
      </c>
    </row>
    <row r="7" spans="1:19">
      <c r="B7" s="1"/>
      <c r="C7" s="26"/>
      <c r="R7" s="24"/>
      <c r="S7" s="24"/>
    </row>
  </sheetData>
  <mergeCells count="2">
    <mergeCell ref="B1:K1"/>
    <mergeCell ref="B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G5" sqref="G5"/>
    </sheetView>
  </sheetViews>
  <sheetFormatPr baseColWidth="10" defaultColWidth="8.83203125" defaultRowHeight="14" x14ac:dyDescent="0"/>
  <cols>
    <col min="1" max="1" width="4" style="2" bestFit="1" customWidth="1"/>
    <col min="2" max="2" width="92.5" bestFit="1" customWidth="1"/>
    <col min="3" max="3" width="12.6640625" bestFit="1" customWidth="1"/>
    <col min="4" max="4" width="12.5" customWidth="1"/>
    <col min="5" max="5" width="47.1640625" bestFit="1" customWidth="1"/>
    <col min="7" max="7" width="12.5" bestFit="1" customWidth="1"/>
  </cols>
  <sheetData>
    <row r="2" spans="1:7" ht="68.25" customHeight="1">
      <c r="B2" s="132" t="s">
        <v>688</v>
      </c>
      <c r="C2" s="132"/>
      <c r="D2" s="1"/>
      <c r="E2" s="1"/>
    </row>
    <row r="3" spans="1:7" s="14" customFormat="1">
      <c r="A3" s="97"/>
      <c r="B3" s="47" t="s">
        <v>619</v>
      </c>
      <c r="C3" s="55" t="s">
        <v>329</v>
      </c>
      <c r="D3" s="56" t="s">
        <v>684</v>
      </c>
      <c r="E3" s="33" t="s">
        <v>299</v>
      </c>
      <c r="F3" s="33"/>
    </row>
    <row r="4" spans="1:7" s="14" customFormat="1">
      <c r="A4" s="97"/>
      <c r="B4" s="47" t="s">
        <v>620</v>
      </c>
      <c r="C4" s="48">
        <f>SUM(C5:C9)</f>
        <v>1499.8540985999998</v>
      </c>
      <c r="D4" s="102">
        <f>C4/C$4</f>
        <v>1</v>
      </c>
      <c r="E4" s="33"/>
      <c r="F4" s="33"/>
      <c r="G4" s="122"/>
    </row>
    <row r="5" spans="1:7" s="14" customFormat="1">
      <c r="A5" s="97"/>
      <c r="B5" s="47" t="s">
        <v>621</v>
      </c>
      <c r="C5" s="49">
        <f>Федеральный_бюджет!C3/1000000</f>
        <v>821.50188049999986</v>
      </c>
      <c r="D5" s="103">
        <f>C5/C$4</f>
        <v>0.54772119585952372</v>
      </c>
      <c r="E5" s="33" t="s">
        <v>679</v>
      </c>
      <c r="F5" s="33"/>
    </row>
    <row r="6" spans="1:7" s="14" customFormat="1">
      <c r="A6" s="97"/>
      <c r="B6" s="47" t="s">
        <v>622</v>
      </c>
      <c r="C6" s="49">
        <f>Краснодар_программа!K6</f>
        <v>33.268377999999998</v>
      </c>
      <c r="D6" s="103">
        <f t="shared" ref="D6:D9" si="0">C6/C$4</f>
        <v>2.2181076166710823E-2</v>
      </c>
      <c r="E6" s="33" t="s">
        <v>680</v>
      </c>
      <c r="F6" s="33"/>
    </row>
    <row r="7" spans="1:7" s="14" customFormat="1">
      <c r="A7" s="99"/>
      <c r="B7" s="51" t="s">
        <v>623</v>
      </c>
      <c r="C7" s="49">
        <f>ГосКомпании!C3</f>
        <v>342.59484009999994</v>
      </c>
      <c r="D7" s="103">
        <f t="shared" si="0"/>
        <v>0.22841877781297945</v>
      </c>
      <c r="E7" s="33" t="s">
        <v>681</v>
      </c>
      <c r="F7" s="33"/>
    </row>
    <row r="8" spans="1:7" s="14" customFormat="1">
      <c r="A8" s="99"/>
      <c r="B8" s="47" t="s">
        <v>624</v>
      </c>
      <c r="C8" s="49">
        <f>ВЭБ!E17</f>
        <v>248.63399999999999</v>
      </c>
      <c r="D8" s="103">
        <f t="shared" si="0"/>
        <v>0.16577212425667337</v>
      </c>
      <c r="E8" s="33" t="s">
        <v>682</v>
      </c>
      <c r="F8" s="33"/>
    </row>
    <row r="9" spans="1:7" s="96" customFormat="1">
      <c r="A9" s="100"/>
      <c r="B9" s="47" t="s">
        <v>625</v>
      </c>
      <c r="C9" s="49">
        <f>Частные!C3</f>
        <v>53.854999999999983</v>
      </c>
      <c r="D9" s="103">
        <f t="shared" si="0"/>
        <v>3.5906825904112635E-2</v>
      </c>
      <c r="E9" s="33" t="s">
        <v>683</v>
      </c>
      <c r="F9" s="101"/>
    </row>
    <row r="10" spans="1:7" s="14" customFormat="1">
      <c r="A10" s="99"/>
      <c r="B10" s="98"/>
      <c r="C10" s="32"/>
      <c r="D10" s="33"/>
      <c r="E10" s="33"/>
      <c r="F10" s="33"/>
    </row>
    <row r="13" spans="1:7">
      <c r="E13" s="33"/>
    </row>
  </sheetData>
  <mergeCells count="1">
    <mergeCell ref="B2:C2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B2" sqref="B2:C2"/>
    </sheetView>
  </sheetViews>
  <sheetFormatPr baseColWidth="10" defaultColWidth="8.83203125" defaultRowHeight="14" x14ac:dyDescent="0"/>
  <cols>
    <col min="2" max="2" width="53.6640625" customWidth="1"/>
    <col min="3" max="3" width="65.5" customWidth="1"/>
    <col min="4" max="7" width="5" bestFit="1" customWidth="1"/>
    <col min="8" max="9" width="11" bestFit="1" customWidth="1"/>
    <col min="10" max="11" width="5" bestFit="1" customWidth="1"/>
    <col min="12" max="13" width="12.1640625" bestFit="1" customWidth="1"/>
  </cols>
  <sheetData>
    <row r="1" spans="1:13" ht="65.25" customHeight="1">
      <c r="B1" s="133" t="s">
        <v>266</v>
      </c>
      <c r="C1" s="133"/>
      <c r="D1" s="133"/>
      <c r="E1" s="133"/>
      <c r="F1" s="133"/>
      <c r="G1" s="133"/>
      <c r="H1" s="133"/>
      <c r="I1" s="133"/>
      <c r="J1" s="133"/>
      <c r="K1" s="133"/>
    </row>
    <row r="2" spans="1:13" ht="28">
      <c r="B2" s="134" t="s">
        <v>270</v>
      </c>
      <c r="C2" s="134"/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 s="1" t="s">
        <v>272</v>
      </c>
      <c r="M2" t="s">
        <v>278</v>
      </c>
    </row>
    <row r="3" spans="1:13" ht="56">
      <c r="A3">
        <v>17</v>
      </c>
      <c r="B3" s="19" t="s">
        <v>268</v>
      </c>
      <c r="C3" s="1" t="s">
        <v>267</v>
      </c>
      <c r="H3" s="3">
        <v>2329.8000000000002</v>
      </c>
      <c r="I3" s="3">
        <v>1211.5</v>
      </c>
      <c r="L3" s="3">
        <v>3541.3</v>
      </c>
      <c r="M3" s="3">
        <v>3541.3</v>
      </c>
    </row>
    <row r="4" spans="1:13" ht="42">
      <c r="A4" s="20">
        <v>18</v>
      </c>
      <c r="B4" s="21" t="s">
        <v>269</v>
      </c>
      <c r="C4" s="21" t="s">
        <v>271</v>
      </c>
      <c r="D4" s="20"/>
      <c r="E4" s="20"/>
      <c r="F4" s="20"/>
      <c r="G4" s="20"/>
      <c r="H4" s="22">
        <v>4361.3999999999996</v>
      </c>
      <c r="I4" s="22">
        <v>6578.4</v>
      </c>
      <c r="J4" s="20"/>
      <c r="K4" s="20"/>
      <c r="L4" s="22">
        <v>10939.8</v>
      </c>
      <c r="M4" s="22">
        <v>10939.8</v>
      </c>
    </row>
    <row r="5" spans="1:13">
      <c r="L5" s="9">
        <f>SUM(L3:L4)</f>
        <v>14481.099999999999</v>
      </c>
      <c r="M5" s="9">
        <f>SUM(M3:M4)</f>
        <v>14481.099999999999</v>
      </c>
    </row>
  </sheetData>
  <mergeCells count="2">
    <mergeCell ref="B1:K1"/>
    <mergeCell ref="B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H8" sqref="H8"/>
    </sheetView>
  </sheetViews>
  <sheetFormatPr baseColWidth="10" defaultColWidth="8.83203125" defaultRowHeight="14" x14ac:dyDescent="0"/>
  <cols>
    <col min="2" max="2" width="56.83203125" customWidth="1"/>
    <col min="3" max="3" width="65.5" customWidth="1"/>
    <col min="4" max="6" width="5" bestFit="1" customWidth="1"/>
    <col min="7" max="10" width="11" bestFit="1" customWidth="1"/>
    <col min="11" max="11" width="7.33203125" bestFit="1" customWidth="1"/>
    <col min="12" max="12" width="12.1640625" bestFit="1" customWidth="1"/>
    <col min="13" max="13" width="12" bestFit="1" customWidth="1"/>
  </cols>
  <sheetData>
    <row r="1" spans="1:13" ht="65.25" customHeight="1">
      <c r="B1" s="133" t="s">
        <v>266</v>
      </c>
      <c r="C1" s="133"/>
      <c r="D1" s="133"/>
      <c r="E1" s="133"/>
      <c r="F1" s="133"/>
      <c r="G1" s="133"/>
      <c r="H1" s="133"/>
      <c r="I1" s="133"/>
      <c r="J1" s="133"/>
      <c r="K1" s="133"/>
    </row>
    <row r="2" spans="1:13" ht="28">
      <c r="B2" s="134" t="s">
        <v>308</v>
      </c>
      <c r="C2" s="134"/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 s="1" t="s">
        <v>272</v>
      </c>
      <c r="M2" t="s">
        <v>277</v>
      </c>
    </row>
    <row r="3" spans="1:13" ht="28">
      <c r="A3">
        <v>13</v>
      </c>
      <c r="B3" s="19" t="s">
        <v>290</v>
      </c>
      <c r="C3" s="19" t="s">
        <v>291</v>
      </c>
      <c r="D3" s="3"/>
      <c r="E3" s="3"/>
      <c r="F3" s="3"/>
      <c r="G3" s="3">
        <v>391</v>
      </c>
      <c r="H3" s="3">
        <v>75.3</v>
      </c>
      <c r="I3" s="3">
        <v>291.5</v>
      </c>
      <c r="J3" s="3"/>
      <c r="K3" s="3"/>
      <c r="L3" s="3">
        <v>757.8</v>
      </c>
      <c r="M3" s="3">
        <v>757.8</v>
      </c>
    </row>
    <row r="4" spans="1:13" ht="42">
      <c r="A4">
        <v>14</v>
      </c>
      <c r="B4" s="19" t="s">
        <v>275</v>
      </c>
      <c r="C4" s="1" t="s">
        <v>279</v>
      </c>
      <c r="D4" s="3"/>
      <c r="E4" s="3"/>
      <c r="F4" s="3"/>
      <c r="G4" s="3">
        <v>1745.8</v>
      </c>
      <c r="H4" s="3">
        <v>2794.3</v>
      </c>
      <c r="I4" s="3"/>
      <c r="J4" s="3"/>
      <c r="K4" s="3"/>
      <c r="L4" s="3">
        <v>5290.1</v>
      </c>
      <c r="M4" s="3">
        <v>4540.1000000000004</v>
      </c>
    </row>
    <row r="5" spans="1:13" ht="28">
      <c r="A5">
        <v>15</v>
      </c>
      <c r="B5" s="25" t="s">
        <v>280</v>
      </c>
      <c r="C5" s="1" t="s">
        <v>282</v>
      </c>
      <c r="D5" s="3"/>
      <c r="E5" s="3"/>
      <c r="F5" s="3"/>
      <c r="G5" s="3">
        <v>773</v>
      </c>
      <c r="H5" s="3">
        <v>1730.5</v>
      </c>
      <c r="I5" s="3">
        <v>4841.3</v>
      </c>
      <c r="J5" s="3">
        <v>2839.8</v>
      </c>
      <c r="K5" s="3"/>
      <c r="L5" s="3">
        <v>12280.6</v>
      </c>
      <c r="M5" s="3">
        <v>10184.6</v>
      </c>
    </row>
    <row r="6" spans="1:13" ht="28">
      <c r="A6">
        <v>27</v>
      </c>
      <c r="B6" s="25" t="s">
        <v>292</v>
      </c>
      <c r="C6" s="1" t="s">
        <v>293</v>
      </c>
      <c r="D6" s="3"/>
      <c r="E6" s="3"/>
      <c r="F6" s="3"/>
      <c r="G6" s="3"/>
      <c r="H6" s="3"/>
      <c r="I6" s="3"/>
      <c r="J6" s="3"/>
      <c r="K6" s="3"/>
      <c r="L6" s="3">
        <v>5628.5</v>
      </c>
      <c r="M6" s="3">
        <v>5628.5</v>
      </c>
    </row>
    <row r="7" spans="1:13" ht="56">
      <c r="A7" s="20">
        <v>49</v>
      </c>
      <c r="B7" s="21" t="s">
        <v>281</v>
      </c>
      <c r="C7" s="21" t="s">
        <v>283</v>
      </c>
      <c r="D7" s="22"/>
      <c r="E7" s="22"/>
      <c r="F7" s="22"/>
      <c r="G7" s="22"/>
      <c r="H7" s="22"/>
      <c r="I7" s="22"/>
      <c r="J7" s="22">
        <v>329</v>
      </c>
      <c r="K7" s="22"/>
      <c r="L7" s="22">
        <v>329</v>
      </c>
      <c r="M7" s="22">
        <v>329</v>
      </c>
    </row>
    <row r="8" spans="1:13">
      <c r="G8" s="9">
        <f t="shared" ref="G8:K8" si="0">SUM(G3:G7)</f>
        <v>2909.8</v>
      </c>
      <c r="H8" s="9">
        <f t="shared" si="0"/>
        <v>4600.1000000000004</v>
      </c>
      <c r="I8" s="9">
        <f t="shared" si="0"/>
        <v>5132.8</v>
      </c>
      <c r="J8" s="9">
        <f t="shared" si="0"/>
        <v>3168.8</v>
      </c>
      <c r="K8" s="9">
        <f t="shared" si="0"/>
        <v>0</v>
      </c>
      <c r="L8" s="9">
        <f>SUM(L3:L7)</f>
        <v>24286</v>
      </c>
      <c r="M8" s="9">
        <f>SUM(M3:M7)</f>
        <v>21440</v>
      </c>
    </row>
    <row r="9" spans="1:13">
      <c r="C9" s="31"/>
    </row>
    <row r="10" spans="1:13">
      <c r="C10" s="31"/>
    </row>
    <row r="12" spans="1:13">
      <c r="C12" s="26"/>
    </row>
  </sheetData>
  <mergeCells count="2">
    <mergeCell ref="B1:K1"/>
    <mergeCell ref="B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G5" sqref="G5"/>
    </sheetView>
  </sheetViews>
  <sheetFormatPr baseColWidth="10" defaultColWidth="8.83203125" defaultRowHeight="14" x14ac:dyDescent="0"/>
  <cols>
    <col min="2" max="2" width="38.6640625" customWidth="1"/>
    <col min="3" max="3" width="107.1640625" customWidth="1"/>
    <col min="4" max="6" width="5" bestFit="1" customWidth="1"/>
    <col min="7" max="9" width="11" bestFit="1" customWidth="1"/>
    <col min="10" max="11" width="5" bestFit="1" customWidth="1"/>
    <col min="12" max="12" width="20.5" customWidth="1"/>
    <col min="13" max="13" width="14.5" bestFit="1" customWidth="1"/>
  </cols>
  <sheetData>
    <row r="1" spans="1:13" ht="65.25" customHeight="1">
      <c r="B1" s="133" t="s">
        <v>266</v>
      </c>
      <c r="C1" s="133"/>
      <c r="D1" s="133"/>
      <c r="E1" s="133"/>
      <c r="F1" s="133"/>
      <c r="G1" s="133"/>
      <c r="H1" s="133"/>
      <c r="I1" s="133"/>
      <c r="J1" s="133"/>
      <c r="K1" s="133"/>
    </row>
    <row r="2" spans="1:13">
      <c r="B2" s="134" t="s">
        <v>286</v>
      </c>
      <c r="C2" s="134"/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 s="1" t="s">
        <v>272</v>
      </c>
    </row>
    <row r="3" spans="1:13">
      <c r="B3" s="18"/>
      <c r="C3" s="18"/>
      <c r="L3" s="1"/>
    </row>
    <row r="4" spans="1:13" s="27" customFormat="1" ht="42">
      <c r="A4" s="27">
        <v>35</v>
      </c>
      <c r="B4" s="28" t="s">
        <v>284</v>
      </c>
      <c r="C4" s="25" t="s">
        <v>285</v>
      </c>
      <c r="L4" s="29">
        <v>9901.6</v>
      </c>
      <c r="M4" s="29"/>
    </row>
    <row r="5" spans="1:13" s="27" customFormat="1">
      <c r="B5" s="27" t="s">
        <v>294</v>
      </c>
      <c r="C5" s="28"/>
      <c r="E5" s="29"/>
      <c r="F5" s="29"/>
      <c r="G5" s="29">
        <v>5200</v>
      </c>
      <c r="H5" s="29">
        <v>902.9</v>
      </c>
      <c r="I5" s="29">
        <v>1250</v>
      </c>
      <c r="J5" s="29"/>
      <c r="K5" s="29"/>
      <c r="L5" s="29">
        <v>7352.9</v>
      </c>
      <c r="M5" t="s">
        <v>277</v>
      </c>
    </row>
    <row r="6" spans="1:13" s="27" customFormat="1">
      <c r="B6" s="28" t="s">
        <v>295</v>
      </c>
      <c r="C6" s="25"/>
      <c r="E6" s="29"/>
      <c r="F6" s="29"/>
      <c r="G6" s="29"/>
      <c r="H6" s="29">
        <v>1460.2</v>
      </c>
      <c r="I6" s="29"/>
      <c r="J6" s="29"/>
      <c r="K6" s="29"/>
      <c r="L6" s="29">
        <v>1460.2</v>
      </c>
      <c r="M6" t="s">
        <v>287</v>
      </c>
    </row>
    <row r="7" spans="1:13" s="27" customFormat="1">
      <c r="B7" s="25" t="s">
        <v>296</v>
      </c>
      <c r="C7" s="25"/>
      <c r="H7" s="29">
        <v>35.299999999999997</v>
      </c>
      <c r="I7" s="29">
        <v>1053.3</v>
      </c>
      <c r="L7" s="32"/>
      <c r="M7" s="32"/>
    </row>
    <row r="8" spans="1:13" s="27" customFormat="1"/>
    <row r="11" spans="1:13">
      <c r="C11" s="26"/>
    </row>
  </sheetData>
  <mergeCells count="2">
    <mergeCell ref="B1:K1"/>
    <mergeCell ref="B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11" sqref="F11"/>
    </sheetView>
  </sheetViews>
  <sheetFormatPr baseColWidth="10" defaultColWidth="8.83203125" defaultRowHeight="13" x14ac:dyDescent="0"/>
  <cols>
    <col min="1" max="1" width="8.33203125" style="75" bestFit="1" customWidth="1"/>
    <col min="2" max="2" width="59.5" style="75" bestFit="1" customWidth="1"/>
    <col min="3" max="3" width="9" style="75" bestFit="1" customWidth="1"/>
    <col min="4" max="4" width="20.5" style="76" bestFit="1" customWidth="1"/>
    <col min="5" max="5" width="28" style="74" bestFit="1" customWidth="1"/>
    <col min="6" max="6" width="21.6640625" style="75" bestFit="1" customWidth="1"/>
    <col min="7" max="7" width="21.6640625" style="75" customWidth="1"/>
    <col min="8" max="8" width="13.5" style="75" bestFit="1" customWidth="1"/>
    <col min="9" max="16384" width="8.83203125" style="75"/>
  </cols>
  <sheetData>
    <row r="1" spans="1:9">
      <c r="A1" s="60" t="s">
        <v>541</v>
      </c>
      <c r="B1" s="60" t="s">
        <v>575</v>
      </c>
      <c r="C1" s="60" t="s">
        <v>576</v>
      </c>
      <c r="D1" s="61" t="s">
        <v>577</v>
      </c>
      <c r="E1" s="62" t="s">
        <v>604</v>
      </c>
      <c r="F1" s="60" t="s">
        <v>578</v>
      </c>
      <c r="G1" s="73"/>
    </row>
    <row r="2" spans="1:9" ht="34">
      <c r="A2" s="63">
        <v>35</v>
      </c>
      <c r="B2" s="64" t="s">
        <v>579</v>
      </c>
      <c r="C2" s="65">
        <v>39941</v>
      </c>
      <c r="D2" s="49">
        <v>2585550060</v>
      </c>
      <c r="E2" s="78">
        <v>2.3250000000000002</v>
      </c>
      <c r="F2" s="60" t="s">
        <v>580</v>
      </c>
      <c r="G2" s="73"/>
    </row>
    <row r="3" spans="1:9" ht="34">
      <c r="A3" s="63">
        <v>36</v>
      </c>
      <c r="B3" s="66" t="s">
        <v>581</v>
      </c>
      <c r="C3" s="67">
        <v>39941</v>
      </c>
      <c r="D3" s="49">
        <v>1856047864</v>
      </c>
      <c r="E3" s="78">
        <v>1.726</v>
      </c>
      <c r="F3" s="60" t="s">
        <v>582</v>
      </c>
      <c r="G3" s="73"/>
    </row>
    <row r="4" spans="1:9" ht="23">
      <c r="A4" s="63">
        <v>37</v>
      </c>
      <c r="B4" s="66" t="s">
        <v>583</v>
      </c>
      <c r="C4" s="67">
        <v>39941</v>
      </c>
      <c r="D4" s="49">
        <v>3218028103</v>
      </c>
      <c r="E4" s="78">
        <v>2.9929999999999999</v>
      </c>
      <c r="F4" s="60" t="s">
        <v>584</v>
      </c>
      <c r="G4" s="73"/>
    </row>
    <row r="5" spans="1:9" ht="23">
      <c r="A5" s="63">
        <v>39</v>
      </c>
      <c r="B5" s="64" t="s">
        <v>585</v>
      </c>
      <c r="C5" s="65">
        <v>39871</v>
      </c>
      <c r="D5" s="49">
        <v>5314632841</v>
      </c>
      <c r="E5" s="78">
        <v>4.9400000000000004</v>
      </c>
      <c r="F5" s="60" t="s">
        <v>582</v>
      </c>
      <c r="G5" s="73"/>
    </row>
    <row r="6" spans="1:9" ht="34">
      <c r="A6" s="63">
        <v>40</v>
      </c>
      <c r="B6" s="66" t="s">
        <v>586</v>
      </c>
      <c r="C6" s="67">
        <v>40359</v>
      </c>
      <c r="D6" s="49">
        <v>12434487855</v>
      </c>
      <c r="E6" s="78">
        <v>12.372</v>
      </c>
      <c r="F6" s="60" t="s">
        <v>587</v>
      </c>
      <c r="G6" s="73"/>
    </row>
    <row r="7" spans="1:9" ht="23">
      <c r="A7" s="63">
        <v>40</v>
      </c>
      <c r="B7" s="66" t="s">
        <v>588</v>
      </c>
      <c r="C7" s="67">
        <v>40238</v>
      </c>
      <c r="D7" s="49">
        <v>5657132500</v>
      </c>
      <c r="E7" s="78">
        <v>5.5</v>
      </c>
      <c r="F7" s="60" t="s">
        <v>587</v>
      </c>
      <c r="G7" s="73"/>
    </row>
    <row r="8" spans="1:9" ht="34">
      <c r="A8" s="63">
        <v>41</v>
      </c>
      <c r="B8" s="66" t="s">
        <v>589</v>
      </c>
      <c r="C8" s="67">
        <v>40511</v>
      </c>
      <c r="D8" s="49">
        <v>1370863756</v>
      </c>
      <c r="E8" s="78">
        <v>1.369</v>
      </c>
      <c r="F8" s="60" t="s">
        <v>590</v>
      </c>
      <c r="G8" s="73"/>
    </row>
    <row r="9" spans="1:9" ht="23">
      <c r="A9" s="63">
        <v>42</v>
      </c>
      <c r="B9" s="64" t="s">
        <v>591</v>
      </c>
      <c r="C9" s="65">
        <v>39646</v>
      </c>
      <c r="D9" s="49">
        <v>7372865750</v>
      </c>
      <c r="E9" s="78">
        <v>7.3</v>
      </c>
      <c r="F9" s="60" t="s">
        <v>592</v>
      </c>
      <c r="G9" s="73"/>
    </row>
    <row r="10" spans="1:9" ht="34">
      <c r="A10" s="63">
        <v>42</v>
      </c>
      <c r="B10" s="64" t="s">
        <v>593</v>
      </c>
      <c r="C10" s="65">
        <v>39646</v>
      </c>
      <c r="D10" s="49">
        <v>7102086254</v>
      </c>
      <c r="E10" s="78">
        <v>7.1</v>
      </c>
      <c r="F10" s="60" t="s">
        <v>594</v>
      </c>
      <c r="G10" s="73"/>
    </row>
    <row r="11" spans="1:9" ht="45">
      <c r="A11" s="63">
        <v>43</v>
      </c>
      <c r="B11" s="68" t="s">
        <v>595</v>
      </c>
      <c r="C11" s="69">
        <v>40429</v>
      </c>
      <c r="D11" s="49">
        <v>60882123335</v>
      </c>
      <c r="E11" s="78">
        <v>59.36</v>
      </c>
      <c r="F11" s="60" t="s">
        <v>582</v>
      </c>
      <c r="G11" s="73"/>
    </row>
    <row r="12" spans="1:9" ht="34">
      <c r="A12" s="63">
        <v>43</v>
      </c>
      <c r="B12" s="68" t="s">
        <v>596</v>
      </c>
      <c r="C12" s="69">
        <v>39941</v>
      </c>
      <c r="D12" s="49">
        <v>28948900466</v>
      </c>
      <c r="E12" s="78">
        <v>22.5</v>
      </c>
      <c r="F12" s="60" t="s">
        <v>594</v>
      </c>
      <c r="G12" s="73"/>
    </row>
    <row r="13" spans="1:9" ht="23">
      <c r="A13" s="63">
        <v>44</v>
      </c>
      <c r="B13" s="66" t="s">
        <v>597</v>
      </c>
      <c r="C13" s="67">
        <v>40240</v>
      </c>
      <c r="D13" s="49">
        <v>1120708750</v>
      </c>
      <c r="E13" s="78">
        <v>1.115</v>
      </c>
      <c r="F13" s="60" t="s">
        <v>598</v>
      </c>
      <c r="G13" s="73"/>
    </row>
    <row r="14" spans="1:9" ht="34">
      <c r="A14" s="63"/>
      <c r="B14" s="70" t="s">
        <v>599</v>
      </c>
      <c r="C14" s="71">
        <v>40415</v>
      </c>
      <c r="D14" s="49">
        <v>30662724818</v>
      </c>
      <c r="E14" s="78"/>
      <c r="F14" s="63"/>
    </row>
    <row r="15" spans="1:9" ht="34">
      <c r="A15" s="63"/>
      <c r="B15" s="70" t="s">
        <v>600</v>
      </c>
      <c r="C15" s="71">
        <v>40415</v>
      </c>
      <c r="D15" s="49">
        <v>30219398517</v>
      </c>
      <c r="E15" s="78"/>
      <c r="F15" s="63"/>
      <c r="H15" s="80" t="s">
        <v>605</v>
      </c>
      <c r="I15" s="80" t="s">
        <v>574</v>
      </c>
    </row>
    <row r="16" spans="1:9" ht="14">
      <c r="D16" s="29"/>
      <c r="E16" s="79">
        <f>SUM(E2:E15)</f>
        <v>128.6</v>
      </c>
      <c r="H16" s="81">
        <f>Федеральный_бюджет!C6/1000000</f>
        <v>128.88316790000002</v>
      </c>
      <c r="I16" s="82">
        <f>(E16-H16)/E16</f>
        <v>-2.201927682737353E-3</v>
      </c>
    </row>
  </sheetData>
  <autoFilter ref="A1:F16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J35" sqref="J35"/>
    </sheetView>
  </sheetViews>
  <sheetFormatPr baseColWidth="10" defaultColWidth="8.83203125" defaultRowHeight="14" x14ac:dyDescent="0"/>
  <cols>
    <col min="1" max="1" width="4" style="2" bestFit="1" customWidth="1"/>
    <col min="2" max="2" width="92.5" bestFit="1" customWidth="1"/>
    <col min="3" max="3" width="17.5" bestFit="1" customWidth="1"/>
    <col min="4" max="4" width="15.83203125" bestFit="1" customWidth="1"/>
    <col min="5" max="5" width="16.5" bestFit="1" customWidth="1"/>
    <col min="6" max="6" width="16.83203125" bestFit="1" customWidth="1"/>
    <col min="7" max="7" width="17.5" bestFit="1" customWidth="1"/>
    <col min="8" max="8" width="16.6640625" bestFit="1" customWidth="1"/>
    <col min="9" max="9" width="16.5" bestFit="1" customWidth="1"/>
    <col min="10" max="10" width="15.83203125" bestFit="1" customWidth="1"/>
  </cols>
  <sheetData>
    <row r="2" spans="1:10" s="14" customFormat="1">
      <c r="A2" s="46"/>
      <c r="B2" s="47" t="s">
        <v>330</v>
      </c>
      <c r="C2" s="55" t="s">
        <v>329</v>
      </c>
      <c r="D2" s="56">
        <v>2008</v>
      </c>
      <c r="E2" s="56">
        <v>2009</v>
      </c>
      <c r="F2" s="56">
        <v>2010</v>
      </c>
      <c r="G2" s="56">
        <v>2011</v>
      </c>
      <c r="H2" s="56">
        <v>2012</v>
      </c>
      <c r="I2" s="56">
        <v>2013</v>
      </c>
      <c r="J2" s="56">
        <v>2014</v>
      </c>
    </row>
    <row r="3" spans="1:10" s="14" customFormat="1">
      <c r="A3" s="46"/>
      <c r="B3" s="47" t="s">
        <v>332</v>
      </c>
      <c r="C3" s="48">
        <f>SUM(D3:J3)</f>
        <v>821501880.49999988</v>
      </c>
      <c r="D3" s="48">
        <f t="shared" ref="D3:I3" si="0">SUM(D4:D8)</f>
        <v>96612331.200000003</v>
      </c>
      <c r="E3" s="48">
        <f t="shared" si="0"/>
        <v>50323387</v>
      </c>
      <c r="F3" s="48">
        <f t="shared" si="0"/>
        <v>176225237.99999997</v>
      </c>
      <c r="G3" s="48">
        <f t="shared" si="0"/>
        <v>203105564.29999998</v>
      </c>
      <c r="H3" s="48">
        <f t="shared" si="0"/>
        <v>187528741.60000002</v>
      </c>
      <c r="I3" s="48">
        <f t="shared" si="0"/>
        <v>81998561.900000006</v>
      </c>
      <c r="J3" s="48">
        <f>SUM(J4:J8)</f>
        <v>25708056.5</v>
      </c>
    </row>
    <row r="4" spans="1:10" s="14" customFormat="1">
      <c r="A4" s="46" t="s">
        <v>99</v>
      </c>
      <c r="B4" s="47" t="s">
        <v>331</v>
      </c>
      <c r="C4" s="49">
        <f>SUM(D4:J4)</f>
        <v>206190689</v>
      </c>
      <c r="D4" s="49">
        <f>Б2008!J10</f>
        <v>72037331.200000003</v>
      </c>
      <c r="E4" s="49">
        <f>Б2009!J10</f>
        <v>0</v>
      </c>
      <c r="F4" s="49">
        <f>Б2010!J11</f>
        <v>20454645.600000001</v>
      </c>
      <c r="G4" s="49">
        <f>Б2011!J45</f>
        <v>27179959.800000001</v>
      </c>
      <c r="H4" s="49">
        <f>Б2012!J37</f>
        <v>39808885.700000003</v>
      </c>
      <c r="I4" s="49">
        <f>Б2013!J32+Б2013!J42+Б2013!J57</f>
        <v>29288875.000000004</v>
      </c>
      <c r="J4" s="49">
        <f>Б2014!F8+Б2014!F3</f>
        <v>17420991.699999999</v>
      </c>
    </row>
    <row r="5" spans="1:10" s="14" customFormat="1">
      <c r="A5" s="46" t="s">
        <v>228</v>
      </c>
      <c r="B5" s="47" t="s">
        <v>225</v>
      </c>
      <c r="C5" s="49">
        <f t="shared" ref="C5:C33" si="1">SUM(D5:J5)</f>
        <v>241070000</v>
      </c>
      <c r="D5" s="49">
        <f>Б2008!J9</f>
        <v>24575000</v>
      </c>
      <c r="E5" s="49">
        <f>Б2009!J9</f>
        <v>16925000</v>
      </c>
      <c r="F5" s="49">
        <f>Б2010!J8</f>
        <v>80000000</v>
      </c>
      <c r="G5" s="49">
        <f>Б2011!J13</f>
        <v>70146903</v>
      </c>
      <c r="H5" s="49">
        <f>Б2012!J11</f>
        <v>49423097</v>
      </c>
      <c r="I5" s="49"/>
      <c r="J5" s="49"/>
    </row>
    <row r="6" spans="1:10" s="14" customFormat="1">
      <c r="A6" s="50" t="s">
        <v>177</v>
      </c>
      <c r="B6" s="51" t="s">
        <v>183</v>
      </c>
      <c r="C6" s="49">
        <f t="shared" ref="C6:C8" si="2">SUM(D6:J6)</f>
        <v>128883167.90000001</v>
      </c>
      <c r="D6" s="49"/>
      <c r="E6" s="49">
        <f>Б2009!J7+Б2009!J8</f>
        <v>17761491.100000001</v>
      </c>
      <c r="F6" s="49">
        <f>Б2010!J7</f>
        <v>39484200</v>
      </c>
      <c r="G6" s="49">
        <f>Б2011!J11+Б2011!J12</f>
        <v>37069948.299999997</v>
      </c>
      <c r="H6" s="49">
        <f>Б2012!J10</f>
        <v>26425447.600000001</v>
      </c>
      <c r="I6" s="49">
        <f>Б2013!J7</f>
        <v>5355080.9000000004</v>
      </c>
      <c r="J6" s="49">
        <f>Б2014!F5</f>
        <v>2787000</v>
      </c>
    </row>
    <row r="7" spans="1:10" s="14" customFormat="1">
      <c r="A7" s="50" t="s">
        <v>99</v>
      </c>
      <c r="B7" s="47" t="s">
        <v>513</v>
      </c>
      <c r="C7" s="49">
        <f t="shared" si="2"/>
        <v>86209759.700000003</v>
      </c>
      <c r="D7" s="49"/>
      <c r="E7" s="49">
        <f>Б2009!J11</f>
        <v>2975000</v>
      </c>
      <c r="F7" s="49">
        <f>Б2010!J12+Б2010!J13</f>
        <v>12334759.699999999</v>
      </c>
      <c r="G7" s="49">
        <f>Б2011!J46</f>
        <v>32700000</v>
      </c>
      <c r="H7" s="49">
        <f>Б2012!J38</f>
        <v>29800000</v>
      </c>
      <c r="I7" s="49">
        <f>Б2013!J33</f>
        <v>8400000</v>
      </c>
      <c r="J7" s="49"/>
    </row>
    <row r="8" spans="1:10" s="41" customFormat="1">
      <c r="A8" s="52"/>
      <c r="B8" s="53" t="s">
        <v>527</v>
      </c>
      <c r="C8" s="54">
        <f t="shared" si="2"/>
        <v>159148263.90000001</v>
      </c>
      <c r="D8" s="54">
        <f t="shared" ref="D8:J8" si="3">SUM(D11:D33)</f>
        <v>0</v>
      </c>
      <c r="E8" s="54">
        <f t="shared" si="3"/>
        <v>12661895.9</v>
      </c>
      <c r="F8" s="54">
        <f t="shared" si="3"/>
        <v>23951632.699999999</v>
      </c>
      <c r="G8" s="54">
        <f t="shared" si="3"/>
        <v>36008753.199999996</v>
      </c>
      <c r="H8" s="54">
        <f t="shared" si="3"/>
        <v>42071311.299999997</v>
      </c>
      <c r="I8" s="54">
        <f t="shared" si="3"/>
        <v>38954606</v>
      </c>
      <c r="J8" s="54">
        <f t="shared" si="3"/>
        <v>5500064.8000000007</v>
      </c>
    </row>
    <row r="9" spans="1:10" s="14" customFormat="1">
      <c r="A9" s="2"/>
      <c r="B9" s="13"/>
      <c r="C9" s="24"/>
      <c r="D9" s="24"/>
      <c r="E9" s="24"/>
      <c r="F9" s="24"/>
      <c r="G9" s="24"/>
      <c r="H9" s="24"/>
      <c r="I9" s="24"/>
      <c r="J9" s="24"/>
    </row>
    <row r="10" spans="1:10" s="14" customFormat="1">
      <c r="A10" s="2"/>
      <c r="B10" s="12" t="s">
        <v>528</v>
      </c>
      <c r="C10" s="3"/>
      <c r="D10" s="3"/>
      <c r="E10" s="3"/>
      <c r="F10" s="3"/>
      <c r="G10" s="3"/>
      <c r="H10" s="3"/>
      <c r="I10" s="3"/>
      <c r="J10" s="3"/>
    </row>
    <row r="11" spans="1:10">
      <c r="A11" s="2" t="s">
        <v>145</v>
      </c>
      <c r="B11" s="1" t="s">
        <v>516</v>
      </c>
      <c r="C11" s="3">
        <f t="shared" si="1"/>
        <v>14828300</v>
      </c>
      <c r="D11" s="3"/>
      <c r="E11" s="3">
        <f>Б2009!J5</f>
        <v>7371700</v>
      </c>
      <c r="F11" s="3">
        <f>Б2010!J5</f>
        <v>6666600</v>
      </c>
      <c r="G11" s="3"/>
      <c r="H11" s="3"/>
      <c r="I11" s="3">
        <f>Б2013!J46</f>
        <v>790000</v>
      </c>
      <c r="J11" s="3"/>
    </row>
    <row r="12" spans="1:10">
      <c r="A12" s="2" t="s">
        <v>145</v>
      </c>
      <c r="B12" t="s">
        <v>517</v>
      </c>
      <c r="C12" s="3">
        <f t="shared" si="1"/>
        <v>19328819.899999999</v>
      </c>
      <c r="D12" s="3"/>
      <c r="E12" s="3">
        <f>Б2009!J4</f>
        <v>2629695.9</v>
      </c>
      <c r="F12" s="3">
        <f>Б2010!J4</f>
        <v>4376500</v>
      </c>
      <c r="G12" s="3">
        <f>Б2011!J4</f>
        <v>4615545</v>
      </c>
      <c r="H12" s="3">
        <f>Б2012!J4</f>
        <v>7707079</v>
      </c>
      <c r="I12" s="3"/>
      <c r="J12" s="3"/>
    </row>
    <row r="13" spans="1:10">
      <c r="A13" s="2" t="s">
        <v>343</v>
      </c>
      <c r="B13" t="s">
        <v>529</v>
      </c>
      <c r="C13" s="3">
        <f t="shared" si="1"/>
        <v>106499.6</v>
      </c>
      <c r="D13" s="3"/>
      <c r="E13" s="3"/>
      <c r="F13" s="3"/>
      <c r="G13" s="3">
        <f>Б2011!J5</f>
        <v>106499.6</v>
      </c>
      <c r="H13" s="3"/>
      <c r="I13" s="3"/>
      <c r="J13" s="3"/>
    </row>
    <row r="14" spans="1:10">
      <c r="A14" s="2" t="s">
        <v>351</v>
      </c>
      <c r="B14" t="s">
        <v>350</v>
      </c>
      <c r="C14" s="3">
        <f t="shared" si="1"/>
        <v>24902.2</v>
      </c>
      <c r="D14" s="3"/>
      <c r="E14" s="3"/>
      <c r="F14" s="3"/>
      <c r="G14" s="3">
        <f>Б2011!J6</f>
        <v>24902.2</v>
      </c>
      <c r="H14" s="3"/>
      <c r="I14" s="3"/>
      <c r="J14" s="3"/>
    </row>
    <row r="15" spans="1:10">
      <c r="A15" s="2" t="s">
        <v>152</v>
      </c>
      <c r="B15" t="s">
        <v>539</v>
      </c>
      <c r="C15" s="3">
        <f t="shared" si="1"/>
        <v>251840.7</v>
      </c>
      <c r="D15" s="3"/>
      <c r="E15" s="3"/>
      <c r="F15" s="3"/>
      <c r="G15" s="3"/>
      <c r="H15" s="3"/>
      <c r="I15" s="3">
        <f>Б2013!J47</f>
        <v>251840.7</v>
      </c>
      <c r="J15" s="3"/>
    </row>
    <row r="16" spans="1:10">
      <c r="A16" s="2" t="s">
        <v>1</v>
      </c>
      <c r="B16" t="s">
        <v>2</v>
      </c>
      <c r="C16" s="3">
        <f t="shared" si="1"/>
        <v>3588278.8</v>
      </c>
      <c r="D16" s="3"/>
      <c r="E16" s="3"/>
      <c r="F16" s="3"/>
      <c r="G16" s="3">
        <f>Б2011!J7</f>
        <v>1688837.3</v>
      </c>
      <c r="H16" s="3">
        <f>Б2012!J5</f>
        <v>1512808.7</v>
      </c>
      <c r="I16" s="3">
        <f>Б2013!J3+Б2013!J39</f>
        <v>386632.8</v>
      </c>
      <c r="J16" s="3"/>
    </row>
    <row r="17" spans="1:10">
      <c r="A17" s="2" t="s">
        <v>6</v>
      </c>
      <c r="B17" s="40" t="s">
        <v>520</v>
      </c>
      <c r="C17" s="39">
        <f t="shared" si="1"/>
        <v>12776871</v>
      </c>
      <c r="D17" s="3"/>
      <c r="E17" s="3"/>
      <c r="F17" s="3"/>
      <c r="G17" s="3">
        <f>Б2011!J8</f>
        <v>4236800</v>
      </c>
      <c r="H17" s="3">
        <f>Б2012!J7</f>
        <v>949696.2</v>
      </c>
      <c r="I17" s="3">
        <f>Б2013!J5+Б2013!J49</f>
        <v>3971832.1999999997</v>
      </c>
      <c r="J17" s="3">
        <f>Б2014!F4</f>
        <v>3618542.6</v>
      </c>
    </row>
    <row r="18" spans="1:10">
      <c r="A18" s="2" t="s">
        <v>6</v>
      </c>
      <c r="B18" t="s">
        <v>77</v>
      </c>
      <c r="C18" s="3">
        <f t="shared" si="1"/>
        <v>2696862.4</v>
      </c>
      <c r="D18" s="3"/>
      <c r="E18" s="3"/>
      <c r="F18" s="3"/>
      <c r="G18" s="3"/>
      <c r="H18" s="3">
        <f>Б2012!J6</f>
        <v>2490874.6</v>
      </c>
      <c r="I18" s="3">
        <f>Б2013!J4+Б2013!J48</f>
        <v>205987.8</v>
      </c>
      <c r="J18" s="3"/>
    </row>
    <row r="19" spans="1:10">
      <c r="A19" s="2" t="s">
        <v>170</v>
      </c>
      <c r="B19" t="s">
        <v>171</v>
      </c>
      <c r="C19" s="3">
        <f t="shared" si="1"/>
        <v>9942872.8000000007</v>
      </c>
      <c r="D19" s="3"/>
      <c r="E19" s="3">
        <f>Б2009!J6</f>
        <v>2660500</v>
      </c>
      <c r="F19" s="3">
        <f>Б2010!J6</f>
        <v>5200000</v>
      </c>
      <c r="G19" s="3">
        <f>Б2011!J9+Б2011!J10</f>
        <v>640318.9</v>
      </c>
      <c r="H19" s="3">
        <f>Б2012!J8+Б2012!J9</f>
        <v>1338378.1000000001</v>
      </c>
      <c r="I19" s="3">
        <f>Б2013!J6</f>
        <v>103675.8</v>
      </c>
      <c r="J19" s="3"/>
    </row>
    <row r="20" spans="1:10">
      <c r="A20" s="2" t="s">
        <v>12</v>
      </c>
      <c r="B20" t="s">
        <v>81</v>
      </c>
      <c r="C20" s="3">
        <f t="shared" si="1"/>
        <v>16704224.5</v>
      </c>
      <c r="D20" s="3"/>
      <c r="E20" s="3"/>
      <c r="F20" s="3">
        <f>Б2010!J9</f>
        <v>2909800</v>
      </c>
      <c r="G20" s="3">
        <f>Б2011!J14</f>
        <v>4594142.3</v>
      </c>
      <c r="H20" s="3">
        <f>Б2012!J12+Б2012!J13+Б2012!J14</f>
        <v>5272372.0999999996</v>
      </c>
      <c r="I20" s="3">
        <f>SUM(Б2013!J8:J10)+Б2013!J50+Б2013!J51</f>
        <v>3269665.3000000003</v>
      </c>
      <c r="J20" s="3">
        <f>Б2014!F6</f>
        <v>658244.80000000005</v>
      </c>
    </row>
    <row r="21" spans="1:10">
      <c r="A21" s="2" t="s">
        <v>90</v>
      </c>
      <c r="B21" s="38" t="s">
        <v>82</v>
      </c>
      <c r="C21" s="39">
        <f t="shared" si="1"/>
        <v>13797169.5</v>
      </c>
      <c r="D21" s="3"/>
      <c r="E21" s="3"/>
      <c r="F21" s="3">
        <f>Б2010!J10</f>
        <v>4798732.7</v>
      </c>
      <c r="G21" s="3">
        <f>Б2011!J15</f>
        <v>2769396.9</v>
      </c>
      <c r="H21" s="3">
        <f>Б2012!J15+Б2012!J16</f>
        <v>3814634.1</v>
      </c>
      <c r="I21" s="3">
        <f>Б2013!J11+Б2013!J12+Б2013!J40+Б2013!J52</f>
        <v>2343128.4</v>
      </c>
      <c r="J21" s="3">
        <f>Б2014!F7</f>
        <v>71277.399999999994</v>
      </c>
    </row>
    <row r="22" spans="1:10">
      <c r="A22" s="2" t="s">
        <v>233</v>
      </c>
      <c r="B22" s="1" t="s">
        <v>234</v>
      </c>
      <c r="C22" s="3">
        <f t="shared" si="1"/>
        <v>217824.9</v>
      </c>
      <c r="D22" s="3"/>
      <c r="E22" s="3"/>
      <c r="F22" s="3"/>
      <c r="G22" s="3">
        <f>Б2011!J16+Б2011!J17</f>
        <v>173350.8</v>
      </c>
      <c r="H22" s="3">
        <f>Б2012!J17</f>
        <v>44474.1</v>
      </c>
      <c r="I22" s="3"/>
      <c r="J22" s="3"/>
    </row>
    <row r="23" spans="1:10" ht="28">
      <c r="A23" s="2" t="s">
        <v>91</v>
      </c>
      <c r="B23" s="1" t="s">
        <v>530</v>
      </c>
      <c r="C23" s="3">
        <f t="shared" si="1"/>
        <v>2155491.1</v>
      </c>
      <c r="D23" s="3"/>
      <c r="E23" s="3"/>
      <c r="F23" s="3"/>
      <c r="G23" s="3">
        <f>SUM(Б2011!J18:J21)</f>
        <v>1113436.6000000001</v>
      </c>
      <c r="H23" s="3">
        <f>SUM(Б2012!J18:J25)</f>
        <v>1041854.5</v>
      </c>
      <c r="I23" s="3">
        <f>Б2013!J13+Б2013!J14+Б2013!J53</f>
        <v>200</v>
      </c>
      <c r="J23" s="3"/>
    </row>
    <row r="24" spans="1:10">
      <c r="A24" s="2" t="s">
        <v>92</v>
      </c>
      <c r="B24" s="1" t="s">
        <v>531</v>
      </c>
      <c r="C24" s="3">
        <f t="shared" si="1"/>
        <v>1239967.2</v>
      </c>
      <c r="D24" s="3"/>
      <c r="E24" s="3"/>
      <c r="F24" s="3"/>
      <c r="G24" s="3">
        <f>Б2011!J22</f>
        <v>601642</v>
      </c>
      <c r="H24" s="3">
        <f>Б2012!J26+Б2012!J27</f>
        <v>583235.19999999995</v>
      </c>
      <c r="I24" s="3">
        <f>SUM(Б2013!J15:J17)</f>
        <v>55090</v>
      </c>
      <c r="J24" s="3"/>
    </row>
    <row r="25" spans="1:10">
      <c r="A25" s="2" t="s">
        <v>93</v>
      </c>
      <c r="B25" s="1" t="s">
        <v>532</v>
      </c>
      <c r="C25" s="3">
        <f t="shared" si="1"/>
        <v>18426869</v>
      </c>
      <c r="D25" s="3"/>
      <c r="E25" s="3"/>
      <c r="F25" s="3"/>
      <c r="G25" s="3">
        <f>SUM(Б2011!J23:J37)</f>
        <v>5015761.3</v>
      </c>
      <c r="H25" s="3">
        <f>SUM(Б2012!J28:J32)</f>
        <v>6335321.0999999996</v>
      </c>
      <c r="I25" s="3">
        <f>SUM(Б2013!J18:J25)+Б2013!J54</f>
        <v>7075786.5999999996</v>
      </c>
      <c r="J25" s="3"/>
    </row>
    <row r="26" spans="1:10">
      <c r="A26" s="2" t="s">
        <v>95</v>
      </c>
      <c r="B26" t="s">
        <v>57</v>
      </c>
      <c r="C26" s="3">
        <f t="shared" si="1"/>
        <v>137258</v>
      </c>
      <c r="D26" s="3"/>
      <c r="E26" s="3"/>
      <c r="F26" s="3"/>
      <c r="G26" s="3">
        <f>Б2011!J38</f>
        <v>17900</v>
      </c>
      <c r="H26" s="3">
        <f>Б2012!J33</f>
        <v>31936.1</v>
      </c>
      <c r="I26" s="3">
        <f>Б2013!J26+Б2013!J41</f>
        <v>87421.9</v>
      </c>
      <c r="J26" s="3"/>
    </row>
    <row r="27" spans="1:10">
      <c r="A27" s="2" t="s">
        <v>96</v>
      </c>
      <c r="B27" s="1" t="s">
        <v>533</v>
      </c>
      <c r="C27" s="3">
        <f t="shared" si="1"/>
        <v>252678.19999999998</v>
      </c>
      <c r="D27" s="3"/>
      <c r="E27" s="3"/>
      <c r="F27" s="3"/>
      <c r="G27" s="3">
        <f>SUM(Б2011!J39:J42)</f>
        <v>83197.899999999994</v>
      </c>
      <c r="H27" s="3">
        <f>Б2012!J34</f>
        <v>10770</v>
      </c>
      <c r="I27" s="3">
        <f>SUM(Б2013!J27:J29)+Б2013!J55+Б2013!J56</f>
        <v>158710.29999999999</v>
      </c>
      <c r="J27" s="3"/>
    </row>
    <row r="28" spans="1:10">
      <c r="A28" s="2" t="s">
        <v>97</v>
      </c>
      <c r="B28" s="1" t="s">
        <v>534</v>
      </c>
      <c r="C28" s="3">
        <f t="shared" si="1"/>
        <v>2164662.7000000002</v>
      </c>
      <c r="D28" s="3"/>
      <c r="E28" s="3"/>
      <c r="F28" s="3"/>
      <c r="G28" s="3">
        <f>Б2011!J43</f>
        <v>1078539.7</v>
      </c>
      <c r="H28" s="3">
        <f>Б2012!J35</f>
        <v>446613</v>
      </c>
      <c r="I28" s="3">
        <f>Б2013!J30</f>
        <v>639510</v>
      </c>
      <c r="J28" s="3"/>
    </row>
    <row r="29" spans="1:10">
      <c r="A29" s="2" t="s">
        <v>98</v>
      </c>
      <c r="B29" s="38" t="s">
        <v>535</v>
      </c>
      <c r="C29" s="39">
        <f t="shared" si="1"/>
        <v>18582640.5</v>
      </c>
      <c r="D29" s="3"/>
      <c r="E29" s="3"/>
      <c r="F29" s="3"/>
      <c r="G29" s="3">
        <f>Б2011!J44</f>
        <v>6945378.9000000004</v>
      </c>
      <c r="H29" s="3">
        <f>Б2012!J36</f>
        <v>7973073.2999999998</v>
      </c>
      <c r="I29" s="3">
        <f>Б2013!J31</f>
        <v>3664188.3</v>
      </c>
      <c r="J29" s="3"/>
    </row>
    <row r="30" spans="1:10">
      <c r="A30" s="2" t="s">
        <v>167</v>
      </c>
      <c r="B30" s="38" t="s">
        <v>536</v>
      </c>
      <c r="C30" s="39">
        <f t="shared" si="1"/>
        <v>2234824.9000000004</v>
      </c>
      <c r="D30" s="3"/>
      <c r="E30" s="3"/>
      <c r="F30" s="3"/>
      <c r="G30" s="3">
        <f>Б2011!J47</f>
        <v>557172.9</v>
      </c>
      <c r="H30" s="3">
        <f>Б2012!J39</f>
        <v>870236.2</v>
      </c>
      <c r="I30" s="3">
        <f>Б2013!J43</f>
        <v>807415.8</v>
      </c>
      <c r="J30" s="3"/>
    </row>
    <row r="31" spans="1:10">
      <c r="A31" s="2" t="s">
        <v>100</v>
      </c>
      <c r="B31" s="1" t="s">
        <v>537</v>
      </c>
      <c r="C31" s="3">
        <f t="shared" si="1"/>
        <v>1239794.8999999999</v>
      </c>
      <c r="D31" s="3"/>
      <c r="E31" s="3"/>
      <c r="F31" s="3"/>
      <c r="G31" s="3">
        <f>Б2011!J48</f>
        <v>599999.9</v>
      </c>
      <c r="H31" s="3">
        <f>Б2012!J40+Б2012!J41+Б2012!J43</f>
        <v>499795</v>
      </c>
      <c r="I31" s="3">
        <f>Б2013!J36</f>
        <v>140000</v>
      </c>
      <c r="J31" s="3"/>
    </row>
    <row r="32" spans="1:10">
      <c r="A32" s="2" t="s">
        <v>100</v>
      </c>
      <c r="B32" s="1" t="s">
        <v>538</v>
      </c>
      <c r="C32" s="3">
        <f t="shared" si="1"/>
        <v>13851520.1</v>
      </c>
      <c r="D32" s="3"/>
      <c r="E32" s="3"/>
      <c r="F32" s="3"/>
      <c r="G32" s="3"/>
      <c r="H32" s="3"/>
      <c r="I32" s="3">
        <f>Б2013!J35+Б2013!J44+Б2013!J58</f>
        <v>13851520.1</v>
      </c>
      <c r="J32" s="3"/>
    </row>
    <row r="33" spans="1:10">
      <c r="A33" s="2" t="s">
        <v>100</v>
      </c>
      <c r="B33" s="38" t="s">
        <v>336</v>
      </c>
      <c r="C33" s="39">
        <f t="shared" si="1"/>
        <v>4598091</v>
      </c>
      <c r="D33" s="3"/>
      <c r="E33" s="3"/>
      <c r="F33" s="3"/>
      <c r="G33" s="3">
        <f>Б2011!J49</f>
        <v>1145931</v>
      </c>
      <c r="H33" s="3">
        <f>Б2012!J42</f>
        <v>1148160</v>
      </c>
      <c r="I33" s="3">
        <f>Б2013!J34</f>
        <v>1152000</v>
      </c>
      <c r="J33" s="3">
        <f>Б2014!F9</f>
        <v>1152000</v>
      </c>
    </row>
    <row r="34" spans="1:10">
      <c r="C34" s="3"/>
      <c r="D34" s="3"/>
      <c r="E34" s="3"/>
      <c r="F34" s="3"/>
      <c r="G34" s="3"/>
      <c r="H34" s="3"/>
      <c r="I34" s="3"/>
      <c r="J34" s="3"/>
    </row>
    <row r="35" spans="1:10">
      <c r="B35" s="1" t="s">
        <v>328</v>
      </c>
      <c r="C35" s="3">
        <f>SUM(D35:J35)</f>
        <v>821501880.49999988</v>
      </c>
      <c r="D35" s="3">
        <f>Б2008!J12</f>
        <v>96612331.200000003</v>
      </c>
      <c r="E35" s="3">
        <f>Б2009!J12</f>
        <v>50323387</v>
      </c>
      <c r="F35" s="3">
        <f>Б2010!J14</f>
        <v>176225237.99999997</v>
      </c>
      <c r="G35" s="3">
        <f>Б2011!J50</f>
        <v>203105564.30000004</v>
      </c>
      <c r="H35" s="3">
        <f>Б2012!J44</f>
        <v>187528741.59999996</v>
      </c>
      <c r="I35" s="3">
        <f>Б2013!J59</f>
        <v>81998561.900000006</v>
      </c>
      <c r="J35" s="3">
        <f>Б2014!F10</f>
        <v>25708056.5</v>
      </c>
    </row>
    <row r="36" spans="1:10">
      <c r="B36" t="s">
        <v>514</v>
      </c>
      <c r="C36" s="37">
        <f t="shared" ref="C36:J36" si="4">C3-C35</f>
        <v>0</v>
      </c>
      <c r="D36" s="37">
        <f t="shared" si="4"/>
        <v>0</v>
      </c>
      <c r="E36" s="37">
        <f t="shared" si="4"/>
        <v>0</v>
      </c>
      <c r="F36" s="37">
        <f t="shared" si="4"/>
        <v>0</v>
      </c>
      <c r="G36" s="37">
        <f t="shared" si="4"/>
        <v>0</v>
      </c>
      <c r="H36" s="37">
        <f t="shared" si="4"/>
        <v>0</v>
      </c>
      <c r="I36" s="37">
        <f t="shared" si="4"/>
        <v>0</v>
      </c>
      <c r="J36" s="37">
        <f t="shared" si="4"/>
        <v>0</v>
      </c>
    </row>
    <row r="38" spans="1:10">
      <c r="B38" t="s">
        <v>686</v>
      </c>
    </row>
    <row r="39" spans="1:10">
      <c r="B39" t="s">
        <v>687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D11" sqref="D11"/>
    </sheetView>
  </sheetViews>
  <sheetFormatPr baseColWidth="10" defaultColWidth="8.83203125" defaultRowHeight="14" x14ac:dyDescent="0"/>
  <cols>
    <col min="1" max="1" width="16.33203125" style="2" customWidth="1"/>
    <col min="2" max="2" width="103" bestFit="1" customWidth="1"/>
    <col min="3" max="3" width="18.5" bestFit="1" customWidth="1"/>
    <col min="4" max="4" width="24.83203125" bestFit="1" customWidth="1"/>
    <col min="5" max="5" width="14.6640625" bestFit="1" customWidth="1"/>
    <col min="6" max="6" width="14" bestFit="1" customWidth="1"/>
    <col min="7" max="7" width="11" bestFit="1" customWidth="1"/>
    <col min="9" max="9" width="13.6640625" bestFit="1" customWidth="1"/>
    <col min="10" max="10" width="10" bestFit="1" customWidth="1"/>
  </cols>
  <sheetData>
    <row r="1" spans="1:10">
      <c r="A1" s="2" t="s">
        <v>671</v>
      </c>
      <c r="B1" t="s">
        <v>557</v>
      </c>
      <c r="C1" t="s">
        <v>558</v>
      </c>
      <c r="D1" t="s">
        <v>564</v>
      </c>
      <c r="E1" t="s">
        <v>542</v>
      </c>
      <c r="F1" t="s">
        <v>560</v>
      </c>
      <c r="G1" t="s">
        <v>558</v>
      </c>
      <c r="I1" t="s">
        <v>559</v>
      </c>
    </row>
    <row r="2" spans="1:10">
      <c r="A2" s="2" t="s">
        <v>670</v>
      </c>
      <c r="B2" t="s">
        <v>664</v>
      </c>
      <c r="C2" t="s">
        <v>543</v>
      </c>
      <c r="D2" s="121">
        <v>85.436000000000007</v>
      </c>
      <c r="E2" s="121">
        <v>72.751999999999995</v>
      </c>
      <c r="F2" s="42">
        <f t="shared" ref="F2:F17" si="0">E2/D2</f>
        <v>0.85153799335174851</v>
      </c>
      <c r="G2" s="43">
        <f t="shared" ref="G2:G17" si="1">D2-E2</f>
        <v>12.684000000000012</v>
      </c>
      <c r="I2" t="s">
        <v>561</v>
      </c>
    </row>
    <row r="3" spans="1:10">
      <c r="A3" s="2" t="s">
        <v>695</v>
      </c>
      <c r="B3" t="s">
        <v>665</v>
      </c>
      <c r="C3" t="s">
        <v>544</v>
      </c>
      <c r="D3" s="44">
        <v>86.977999999999994</v>
      </c>
      <c r="E3" s="44">
        <v>59.709000000000003</v>
      </c>
      <c r="F3" s="42">
        <f t="shared" si="0"/>
        <v>0.68648393846719868</v>
      </c>
      <c r="G3" s="43">
        <f t="shared" si="1"/>
        <v>27.268999999999991</v>
      </c>
      <c r="I3" t="s">
        <v>561</v>
      </c>
    </row>
    <row r="4" spans="1:10">
      <c r="A4" s="2" t="s">
        <v>694</v>
      </c>
      <c r="B4" t="s">
        <v>690</v>
      </c>
      <c r="C4" t="s">
        <v>545</v>
      </c>
      <c r="D4" s="44">
        <v>25.266999999999999</v>
      </c>
      <c r="E4" s="44">
        <v>22.3</v>
      </c>
      <c r="F4" s="42">
        <f t="shared" si="0"/>
        <v>0.88257410852099583</v>
      </c>
      <c r="G4" s="43">
        <f t="shared" si="1"/>
        <v>2.9669999999999987</v>
      </c>
      <c r="I4" t="s">
        <v>561</v>
      </c>
    </row>
    <row r="5" spans="1:10">
      <c r="A5" s="2">
        <v>20</v>
      </c>
      <c r="B5" t="s">
        <v>669</v>
      </c>
      <c r="C5" t="s">
        <v>543</v>
      </c>
      <c r="D5" s="44">
        <v>13.805</v>
      </c>
      <c r="E5" s="44">
        <v>12.385999999999999</v>
      </c>
      <c r="F5" s="42">
        <f t="shared" si="0"/>
        <v>0.89721115537848606</v>
      </c>
      <c r="G5" s="43">
        <f t="shared" si="1"/>
        <v>1.4190000000000005</v>
      </c>
      <c r="I5" t="s">
        <v>561</v>
      </c>
    </row>
    <row r="6" spans="1:10">
      <c r="A6" s="2">
        <v>60</v>
      </c>
      <c r="B6" t="s">
        <v>697</v>
      </c>
      <c r="C6" t="s">
        <v>545</v>
      </c>
      <c r="D6" s="44">
        <v>6.0380000000000003</v>
      </c>
      <c r="E6" s="124">
        <v>3.8</v>
      </c>
      <c r="F6" s="42">
        <f t="shared" si="0"/>
        <v>0.62934746604836034</v>
      </c>
      <c r="G6" s="43">
        <f t="shared" si="1"/>
        <v>2.2380000000000004</v>
      </c>
      <c r="I6" t="s">
        <v>562</v>
      </c>
    </row>
    <row r="7" spans="1:10">
      <c r="A7" s="2">
        <v>62</v>
      </c>
      <c r="B7" t="s">
        <v>672</v>
      </c>
      <c r="C7" t="s">
        <v>545</v>
      </c>
      <c r="D7" s="44">
        <v>8.1649999999999991</v>
      </c>
      <c r="E7" s="44">
        <v>7.3</v>
      </c>
      <c r="F7" s="42">
        <f t="shared" si="0"/>
        <v>0.89406001224739751</v>
      </c>
      <c r="G7" s="43">
        <f t="shared" si="1"/>
        <v>0.86499999999999932</v>
      </c>
      <c r="I7" t="s">
        <v>561</v>
      </c>
    </row>
    <row r="8" spans="1:10">
      <c r="A8" s="2">
        <v>133</v>
      </c>
      <c r="B8" t="s">
        <v>704</v>
      </c>
      <c r="C8" t="s">
        <v>546</v>
      </c>
      <c r="D8" s="44">
        <v>5.51</v>
      </c>
      <c r="E8" s="44">
        <v>2.528</v>
      </c>
      <c r="F8" s="42">
        <f t="shared" si="0"/>
        <v>0.45880217785843924</v>
      </c>
      <c r="G8" s="43">
        <f t="shared" si="1"/>
        <v>2.9819999999999998</v>
      </c>
      <c r="I8" t="s">
        <v>562</v>
      </c>
      <c r="J8" t="s">
        <v>563</v>
      </c>
    </row>
    <row r="9" spans="1:10">
      <c r="A9" s="2" t="s">
        <v>700</v>
      </c>
      <c r="B9" t="s">
        <v>701</v>
      </c>
      <c r="C9" t="s">
        <v>548</v>
      </c>
      <c r="D9" s="124">
        <v>15.627000000000001</v>
      </c>
      <c r="E9" s="124">
        <v>14.337</v>
      </c>
      <c r="F9" s="42">
        <f t="shared" si="0"/>
        <v>0.91745056632750999</v>
      </c>
      <c r="G9" s="43">
        <f t="shared" si="1"/>
        <v>1.2900000000000009</v>
      </c>
      <c r="I9" t="s">
        <v>562</v>
      </c>
    </row>
    <row r="10" spans="1:10">
      <c r="A10" s="2" t="s">
        <v>702</v>
      </c>
      <c r="B10" t="s">
        <v>703</v>
      </c>
      <c r="C10" t="s">
        <v>549</v>
      </c>
      <c r="D10" s="44">
        <v>28</v>
      </c>
      <c r="E10" s="44">
        <v>19.45</v>
      </c>
      <c r="F10" s="42">
        <f t="shared" si="0"/>
        <v>0.69464285714285712</v>
      </c>
      <c r="G10" s="43">
        <f t="shared" si="1"/>
        <v>8.5500000000000007</v>
      </c>
      <c r="I10" t="s">
        <v>561</v>
      </c>
    </row>
    <row r="11" spans="1:10">
      <c r="A11" s="2">
        <v>18</v>
      </c>
      <c r="B11" t="s">
        <v>668</v>
      </c>
      <c r="C11" t="s">
        <v>550</v>
      </c>
      <c r="D11" s="44">
        <v>7.1210000000000004</v>
      </c>
      <c r="E11" s="44">
        <v>4.9000000000000004</v>
      </c>
      <c r="F11" s="42">
        <f t="shared" si="0"/>
        <v>0.68810560314562563</v>
      </c>
      <c r="G11" s="43">
        <f t="shared" si="1"/>
        <v>2.2210000000000001</v>
      </c>
      <c r="I11" t="s">
        <v>561</v>
      </c>
    </row>
    <row r="12" spans="1:10">
      <c r="A12" s="2">
        <v>13</v>
      </c>
      <c r="B12" t="s">
        <v>691</v>
      </c>
      <c r="C12" t="s">
        <v>551</v>
      </c>
      <c r="D12" s="44">
        <v>0.97</v>
      </c>
      <c r="E12" s="44">
        <v>0.66</v>
      </c>
      <c r="F12" s="42">
        <f t="shared" si="0"/>
        <v>0.68041237113402064</v>
      </c>
      <c r="G12" s="43">
        <f t="shared" si="1"/>
        <v>0.30999999999999994</v>
      </c>
      <c r="I12" t="s">
        <v>562</v>
      </c>
    </row>
    <row r="13" spans="1:10">
      <c r="A13" s="2" t="s">
        <v>705</v>
      </c>
      <c r="B13" t="s">
        <v>555</v>
      </c>
      <c r="C13" t="s">
        <v>552</v>
      </c>
      <c r="D13" s="44">
        <v>7.9269999999999996</v>
      </c>
      <c r="E13" s="44">
        <v>7.21</v>
      </c>
      <c r="F13" s="42">
        <f t="shared" si="0"/>
        <v>0.90954964046928222</v>
      </c>
      <c r="G13" s="43">
        <f t="shared" si="1"/>
        <v>0.71699999999999964</v>
      </c>
      <c r="I13" t="s">
        <v>561</v>
      </c>
    </row>
    <row r="14" spans="1:10">
      <c r="A14" s="2" t="s">
        <v>709</v>
      </c>
      <c r="B14" t="s">
        <v>556</v>
      </c>
      <c r="C14" t="s">
        <v>553</v>
      </c>
      <c r="D14" s="44">
        <v>4.9889999999999999</v>
      </c>
      <c r="E14" s="44">
        <v>4.3</v>
      </c>
      <c r="F14" s="42">
        <f t="shared" si="0"/>
        <v>0.86189617157747045</v>
      </c>
      <c r="G14" s="43">
        <f t="shared" si="1"/>
        <v>0.68900000000000006</v>
      </c>
      <c r="I14" t="s">
        <v>562</v>
      </c>
    </row>
    <row r="15" spans="1:10">
      <c r="A15" s="2" t="s">
        <v>708</v>
      </c>
      <c r="B15" t="s">
        <v>565</v>
      </c>
      <c r="C15" t="s">
        <v>566</v>
      </c>
      <c r="D15" s="44">
        <v>13.177</v>
      </c>
      <c r="E15" s="44">
        <v>8.6300000000000008</v>
      </c>
      <c r="F15" s="42">
        <f t="shared" si="0"/>
        <v>0.65492904302952126</v>
      </c>
      <c r="G15" s="43">
        <f t="shared" si="1"/>
        <v>4.5469999999999988</v>
      </c>
      <c r="I15" t="s">
        <v>563</v>
      </c>
    </row>
    <row r="16" spans="1:10">
      <c r="B16" t="s">
        <v>554</v>
      </c>
      <c r="D16" s="124">
        <f>D17-SUM(D2:D15)</f>
        <v>12.079999999999927</v>
      </c>
      <c r="E16" s="124">
        <f>E17-SUM(E2:E15)</f>
        <v>8.3719999999999573</v>
      </c>
      <c r="F16" s="42">
        <f t="shared" si="0"/>
        <v>0.69304635761589473</v>
      </c>
      <c r="G16" s="43">
        <f t="shared" si="1"/>
        <v>3.70799999999997</v>
      </c>
      <c r="I16" t="s">
        <v>567</v>
      </c>
    </row>
    <row r="17" spans="2:9">
      <c r="B17" s="45" t="s">
        <v>328</v>
      </c>
      <c r="C17" s="45"/>
      <c r="D17" s="125">
        <v>321.08999999999997</v>
      </c>
      <c r="E17" s="125">
        <v>248.63399999999999</v>
      </c>
      <c r="F17" s="42">
        <f t="shared" si="0"/>
        <v>0.77434364196954131</v>
      </c>
      <c r="G17" s="43">
        <f t="shared" si="1"/>
        <v>72.455999999999989</v>
      </c>
      <c r="I17" t="s">
        <v>561</v>
      </c>
    </row>
  </sheetData>
  <autoFilter ref="B1:E17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C4" sqref="C4"/>
    </sheetView>
  </sheetViews>
  <sheetFormatPr baseColWidth="10" defaultColWidth="8.83203125" defaultRowHeight="14" x14ac:dyDescent="0"/>
  <cols>
    <col min="1" max="1" width="4" style="2" bestFit="1" customWidth="1"/>
    <col min="2" max="2" width="106.5" customWidth="1"/>
    <col min="3" max="3" width="17.5" bestFit="1" customWidth="1"/>
    <col min="4" max="5" width="17.5" customWidth="1"/>
    <col min="6" max="6" width="17" bestFit="1" customWidth="1"/>
    <col min="7" max="7" width="24.5" bestFit="1" customWidth="1"/>
  </cols>
  <sheetData>
    <row r="2" spans="1:7" s="14" customFormat="1">
      <c r="A2" s="97"/>
      <c r="B2" s="55" t="s">
        <v>658</v>
      </c>
      <c r="C2" s="55" t="s">
        <v>329</v>
      </c>
      <c r="D2" s="98" t="s">
        <v>326</v>
      </c>
      <c r="E2" s="98" t="s">
        <v>645</v>
      </c>
      <c r="F2" s="105" t="s">
        <v>631</v>
      </c>
      <c r="G2" s="105" t="s">
        <v>299</v>
      </c>
    </row>
    <row r="3" spans="1:7" s="14" customFormat="1">
      <c r="A3" s="97"/>
      <c r="B3" s="47" t="s">
        <v>620</v>
      </c>
      <c r="C3" s="90">
        <f>SUM(C4:C12)</f>
        <v>342.59484009999994</v>
      </c>
      <c r="D3" s="106"/>
      <c r="E3" s="106"/>
      <c r="F3" s="106"/>
      <c r="G3" s="33" t="s">
        <v>567</v>
      </c>
    </row>
    <row r="4" spans="1:7" s="14" customFormat="1">
      <c r="A4" s="97"/>
      <c r="B4" s="47" t="s">
        <v>630</v>
      </c>
      <c r="C4" s="91">
        <f>газпром!E2</f>
        <v>147.75</v>
      </c>
      <c r="D4" s="106">
        <v>0</v>
      </c>
      <c r="E4" s="106"/>
      <c r="F4" s="106"/>
      <c r="G4" s="33" t="s">
        <v>634</v>
      </c>
    </row>
    <row r="5" spans="1:7" s="14" customFormat="1">
      <c r="A5" s="97"/>
      <c r="B5" s="47" t="s">
        <v>629</v>
      </c>
      <c r="C5" s="77">
        <f>ржд!C10/1000</f>
        <v>78.69355699999997</v>
      </c>
      <c r="D5" s="106"/>
      <c r="E5" s="106"/>
      <c r="F5" s="106"/>
      <c r="G5" s="14" t="s">
        <v>635</v>
      </c>
    </row>
    <row r="6" spans="1:7" s="14" customFormat="1">
      <c r="A6" s="97"/>
      <c r="B6" s="47" t="s">
        <v>659</v>
      </c>
      <c r="C6" s="77">
        <f>Олимпстрой!C5/1000000</f>
        <v>28.776402999999998</v>
      </c>
      <c r="D6" s="106"/>
      <c r="E6" s="106"/>
      <c r="F6" s="106"/>
    </row>
    <row r="7" spans="1:7" s="14" customFormat="1">
      <c r="A7" s="99"/>
      <c r="B7" s="51" t="s">
        <v>544</v>
      </c>
      <c r="C7" s="77">
        <f>F7-E7-D7</f>
        <v>27.268999999999991</v>
      </c>
      <c r="D7" s="106"/>
      <c r="E7" s="106">
        <f>ВЭБ!E3</f>
        <v>59.709000000000003</v>
      </c>
      <c r="F7" s="106">
        <f>ВЭБ!D3</f>
        <v>86.977999999999994</v>
      </c>
      <c r="G7" s="14" t="s">
        <v>626</v>
      </c>
    </row>
    <row r="8" spans="1:7" s="14" customFormat="1">
      <c r="A8" s="99"/>
      <c r="B8" s="51" t="s">
        <v>643</v>
      </c>
      <c r="C8" s="77">
        <f t="shared" ref="C8:C12" si="0">F8-E8-D8</f>
        <v>11.727</v>
      </c>
      <c r="D8" s="106"/>
      <c r="E8" s="106"/>
      <c r="F8" s="106">
        <f>2.7+5.4+0.2+3.427</f>
        <v>11.727</v>
      </c>
      <c r="G8" s="14" t="s">
        <v>644</v>
      </c>
    </row>
    <row r="9" spans="1:7" s="14" customFormat="1">
      <c r="A9" s="99"/>
      <c r="B9" s="51" t="s">
        <v>641</v>
      </c>
      <c r="C9" s="77">
        <f t="shared" si="0"/>
        <v>13.1717</v>
      </c>
      <c r="D9" s="106">
        <f>Федеральный_бюджет!C11/1000000</f>
        <v>14.8283</v>
      </c>
      <c r="E9" s="106"/>
      <c r="F9" s="106">
        <v>28</v>
      </c>
      <c r="G9" s="14" t="s">
        <v>644</v>
      </c>
    </row>
    <row r="10" spans="1:7" s="14" customFormat="1">
      <c r="A10" s="99"/>
      <c r="B10" s="51" t="s">
        <v>642</v>
      </c>
      <c r="C10" s="77">
        <f t="shared" si="0"/>
        <v>11.725180099999999</v>
      </c>
      <c r="D10" s="106">
        <f>Федеральный_бюджет!C12/1000000</f>
        <v>19.328819899999999</v>
      </c>
      <c r="E10" s="106"/>
      <c r="F10" s="106">
        <f>27.217+3.837</f>
        <v>31.053999999999998</v>
      </c>
      <c r="G10" s="14" t="s">
        <v>644</v>
      </c>
    </row>
    <row r="11" spans="1:7" s="14" customFormat="1">
      <c r="A11" s="99"/>
      <c r="B11" s="47" t="s">
        <v>547</v>
      </c>
      <c r="C11" s="77">
        <f t="shared" si="0"/>
        <v>19.981999999999999</v>
      </c>
      <c r="D11" s="106"/>
      <c r="E11" s="106">
        <f>ВЭБ!E8</f>
        <v>2.528</v>
      </c>
      <c r="F11" s="106">
        <f>17+ВЭБ!D8</f>
        <v>22.509999999999998</v>
      </c>
      <c r="G11" s="14" t="s">
        <v>562</v>
      </c>
    </row>
    <row r="12" spans="1:7" s="96" customFormat="1">
      <c r="A12" s="100"/>
      <c r="B12" s="47" t="s">
        <v>646</v>
      </c>
      <c r="C12" s="77">
        <f t="shared" si="0"/>
        <v>3.5</v>
      </c>
      <c r="D12" s="106"/>
      <c r="E12" s="106"/>
      <c r="F12" s="106">
        <v>3.5</v>
      </c>
      <c r="G12" s="96" t="s">
        <v>649</v>
      </c>
    </row>
    <row r="13" spans="1:7" s="14" customFormat="1">
      <c r="A13" s="99"/>
      <c r="B13" s="47" t="s">
        <v>647</v>
      </c>
      <c r="C13" s="77">
        <v>3.9</v>
      </c>
      <c r="D13" s="106"/>
      <c r="E13" s="106"/>
      <c r="F13" s="106"/>
      <c r="G13" s="96" t="s">
        <v>562</v>
      </c>
    </row>
    <row r="14" spans="1:7">
      <c r="B14" s="47"/>
      <c r="C14" s="77"/>
      <c r="D14" s="106"/>
      <c r="E14" s="106"/>
      <c r="F14" s="106"/>
      <c r="G14" s="96"/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0"/>
  <sheetViews>
    <sheetView workbookViewId="0">
      <selection activeCell="C10" sqref="C10"/>
    </sheetView>
  </sheetViews>
  <sheetFormatPr baseColWidth="10" defaultColWidth="8.83203125" defaultRowHeight="14" x14ac:dyDescent="0"/>
  <cols>
    <col min="1" max="1" width="4" bestFit="1" customWidth="1"/>
    <col min="2" max="2" width="34.5" customWidth="1"/>
    <col min="3" max="3" width="25" bestFit="1" customWidth="1"/>
    <col min="4" max="4" width="19.6640625" bestFit="1" customWidth="1"/>
    <col min="5" max="8" width="18.5" bestFit="1" customWidth="1"/>
    <col min="9" max="9" width="16" bestFit="1" customWidth="1"/>
    <col min="10" max="10" width="15.83203125" bestFit="1" customWidth="1"/>
    <col min="11" max="11" width="46.6640625" bestFit="1" customWidth="1"/>
    <col min="12" max="12" width="13.5" bestFit="1" customWidth="1"/>
    <col min="13" max="13" width="8" bestFit="1" customWidth="1"/>
  </cols>
  <sheetData>
    <row r="2" spans="1:13" s="14" customFormat="1">
      <c r="A2" s="46"/>
      <c r="B2" s="47" t="s">
        <v>615</v>
      </c>
      <c r="C2" s="55" t="s">
        <v>329</v>
      </c>
      <c r="D2" s="56">
        <v>2008</v>
      </c>
      <c r="E2" s="56">
        <v>2009</v>
      </c>
      <c r="F2" s="56">
        <v>2010</v>
      </c>
      <c r="G2" s="56">
        <v>2011</v>
      </c>
      <c r="H2" s="56">
        <v>2012</v>
      </c>
      <c r="I2" s="56">
        <v>2013</v>
      </c>
      <c r="J2" s="56">
        <v>2014</v>
      </c>
      <c r="K2" s="14" t="s">
        <v>559</v>
      </c>
    </row>
    <row r="3" spans="1:13" s="14" customFormat="1">
      <c r="A3" s="46"/>
      <c r="B3" s="47" t="s">
        <v>611</v>
      </c>
      <c r="C3" s="90">
        <f>SUM(D3:J3)</f>
        <v>319763.39999999997</v>
      </c>
      <c r="D3" s="90">
        <f t="shared" ref="D3:I3" si="0">SUM(D4:D5)</f>
        <v>6400</v>
      </c>
      <c r="E3" s="90">
        <f t="shared" si="0"/>
        <v>47793.299999999996</v>
      </c>
      <c r="F3" s="90">
        <f t="shared" si="0"/>
        <v>88550.200000000012</v>
      </c>
      <c r="G3" s="90">
        <f t="shared" si="0"/>
        <v>63802.200000000004</v>
      </c>
      <c r="H3" s="90">
        <f t="shared" si="0"/>
        <v>64522.6</v>
      </c>
      <c r="I3" s="90">
        <f t="shared" si="0"/>
        <v>48695.1</v>
      </c>
      <c r="J3" s="48">
        <f>SUM(J4:J5)</f>
        <v>0</v>
      </c>
      <c r="K3" s="87"/>
    </row>
    <row r="4" spans="1:13" s="14" customFormat="1">
      <c r="A4" s="46"/>
      <c r="B4" s="86" t="s">
        <v>608</v>
      </c>
      <c r="C4" s="91">
        <f>SUM(D4:J4)</f>
        <v>275386.3</v>
      </c>
      <c r="D4" s="92">
        <v>6400</v>
      </c>
      <c r="E4" s="91">
        <v>40000.1</v>
      </c>
      <c r="F4" s="91">
        <v>73112.100000000006</v>
      </c>
      <c r="G4" s="91">
        <v>55054.8</v>
      </c>
      <c r="H4" s="91">
        <v>57978.6</v>
      </c>
      <c r="I4" s="91">
        <v>42840.7</v>
      </c>
      <c r="J4" s="88"/>
      <c r="K4" s="87" t="s">
        <v>612</v>
      </c>
    </row>
    <row r="5" spans="1:13">
      <c r="B5" s="86" t="s">
        <v>609</v>
      </c>
      <c r="C5" s="91">
        <f>SUM(D5:J5)</f>
        <v>44377.1</v>
      </c>
      <c r="D5" s="92"/>
      <c r="E5" s="92">
        <v>7793.2</v>
      </c>
      <c r="F5" s="92">
        <v>15438.1</v>
      </c>
      <c r="G5" s="92">
        <v>8747.4</v>
      </c>
      <c r="H5" s="91">
        <v>6544</v>
      </c>
      <c r="I5" s="92">
        <v>5854.4</v>
      </c>
      <c r="J5" s="88"/>
      <c r="K5" s="87" t="s">
        <v>613</v>
      </c>
    </row>
    <row r="6" spans="1:13">
      <c r="L6" s="83" t="s">
        <v>326</v>
      </c>
      <c r="M6" s="83" t="s">
        <v>574</v>
      </c>
    </row>
    <row r="7" spans="1:13" ht="28">
      <c r="B7" s="93" t="s">
        <v>617</v>
      </c>
      <c r="C7" s="91">
        <f>SUM(D7:J7)</f>
        <v>241069.84299999999</v>
      </c>
      <c r="D7" s="89">
        <v>24575</v>
      </c>
      <c r="E7" s="89">
        <v>16925</v>
      </c>
      <c r="F7" s="89">
        <v>80000</v>
      </c>
      <c r="G7" s="89">
        <f>40000+30146.903</f>
        <v>70146.902999999991</v>
      </c>
      <c r="H7" s="89">
        <f>34925.94+14497</f>
        <v>49422.94</v>
      </c>
      <c r="I7" s="89"/>
      <c r="J7" s="89"/>
      <c r="K7" t="s">
        <v>616</v>
      </c>
      <c r="L7" s="95">
        <f>Федеральный_бюджет!C5/1000</f>
        <v>241070</v>
      </c>
      <c r="M7" s="85">
        <f>(L7-C7)/C7</f>
        <v>6.5126354276722731E-7</v>
      </c>
    </row>
    <row r="10" spans="1:13">
      <c r="B10" t="s">
        <v>614</v>
      </c>
      <c r="C10" s="120">
        <f>C3-C7</f>
        <v>78693.556999999972</v>
      </c>
    </row>
  </sheetData>
  <hyperlinks>
    <hyperlink ref="K4" r:id="rId1"/>
    <hyperlink ref="K5" r:id="rId2" display="http://ir.rzd.ru/static/public/ru?STRUCTURE_ID=35"/>
  </hyperlinks>
  <pageMargins left="0.7" right="0.7" top="0.75" bottom="0.75" header="0.3" footer="0.3"/>
  <pageSetup orientation="portrait" verticalDpi="0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5" sqref="A5"/>
    </sheetView>
  </sheetViews>
  <sheetFormatPr baseColWidth="10" defaultColWidth="8.83203125" defaultRowHeight="14" x14ac:dyDescent="0"/>
  <cols>
    <col min="2" max="2" width="61.1640625" bestFit="1" customWidth="1"/>
    <col min="3" max="3" width="24.83203125" bestFit="1" customWidth="1"/>
    <col min="4" max="4" width="14.6640625" bestFit="1" customWidth="1"/>
    <col min="5" max="5" width="17.6640625" bestFit="1" customWidth="1"/>
    <col min="6" max="6" width="13.6640625" bestFit="1" customWidth="1"/>
    <col min="7" max="7" width="10" bestFit="1" customWidth="1"/>
  </cols>
  <sheetData>
    <row r="1" spans="1:6">
      <c r="A1" s="2" t="s">
        <v>671</v>
      </c>
      <c r="B1" t="s">
        <v>557</v>
      </c>
      <c r="C1" t="s">
        <v>564</v>
      </c>
      <c r="D1" t="s">
        <v>542</v>
      </c>
      <c r="E1" t="s">
        <v>632</v>
      </c>
      <c r="F1" t="s">
        <v>559</v>
      </c>
    </row>
    <row r="2" spans="1:6">
      <c r="B2" s="35" t="s">
        <v>633</v>
      </c>
      <c r="C2" s="57">
        <f>SUM(C3:C10)</f>
        <v>167.2</v>
      </c>
      <c r="D2" s="57">
        <f>SUM(D3:D10)</f>
        <v>19.45</v>
      </c>
      <c r="E2" s="57">
        <f>SUM(E3:E10)</f>
        <v>147.75</v>
      </c>
    </row>
    <row r="3" spans="1:6">
      <c r="A3">
        <v>130</v>
      </c>
      <c r="B3" t="s">
        <v>703</v>
      </c>
      <c r="C3" s="44">
        <f>ВЭБ!D10</f>
        <v>28</v>
      </c>
      <c r="D3" s="44">
        <f>ВЭБ!E10</f>
        <v>19.45</v>
      </c>
      <c r="E3" s="44">
        <f>C3-D3</f>
        <v>8.5500000000000007</v>
      </c>
      <c r="F3" t="s">
        <v>626</v>
      </c>
    </row>
    <row r="4" spans="1:6">
      <c r="A4">
        <v>176</v>
      </c>
      <c r="B4" t="s">
        <v>699</v>
      </c>
      <c r="C4" s="44">
        <v>35.4</v>
      </c>
      <c r="D4" s="44"/>
      <c r="E4" s="44">
        <f t="shared" ref="E4:E6" si="0">C4-D4</f>
        <v>35.4</v>
      </c>
      <c r="F4" t="s">
        <v>562</v>
      </c>
    </row>
    <row r="5" spans="1:6">
      <c r="A5">
        <v>2</v>
      </c>
      <c r="B5" t="s">
        <v>666</v>
      </c>
      <c r="C5" s="44">
        <v>54.3</v>
      </c>
      <c r="D5" s="44"/>
      <c r="E5" s="44">
        <f t="shared" si="0"/>
        <v>54.3</v>
      </c>
      <c r="F5" t="s">
        <v>562</v>
      </c>
    </row>
    <row r="6" spans="1:6">
      <c r="A6">
        <v>105</v>
      </c>
      <c r="B6" t="s">
        <v>698</v>
      </c>
      <c r="C6" s="44">
        <v>49.5</v>
      </c>
      <c r="D6" s="44"/>
      <c r="E6" s="44">
        <f t="shared" si="0"/>
        <v>49.5</v>
      </c>
      <c r="F6" t="s">
        <v>562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opLeftCell="C1" workbookViewId="0">
      <selection activeCell="L18" sqref="L18"/>
    </sheetView>
  </sheetViews>
  <sheetFormatPr baseColWidth="10" defaultColWidth="8.83203125" defaultRowHeight="14" x14ac:dyDescent="0"/>
  <cols>
    <col min="1" max="1" width="4" bestFit="1" customWidth="1"/>
    <col min="2" max="2" width="51.33203125" customWidth="1"/>
    <col min="3" max="3" width="25" bestFit="1" customWidth="1"/>
    <col min="4" max="4" width="19.6640625" bestFit="1" customWidth="1"/>
    <col min="5" max="8" width="18.5" bestFit="1" customWidth="1"/>
    <col min="9" max="10" width="17.5" bestFit="1" customWidth="1"/>
    <col min="11" max="11" width="46.6640625" bestFit="1" customWidth="1"/>
    <col min="12" max="12" width="17.5" bestFit="1" customWidth="1"/>
    <col min="13" max="13" width="8" bestFit="1" customWidth="1"/>
  </cols>
  <sheetData>
    <row r="2" spans="1:13" s="14" customFormat="1">
      <c r="A2" s="46"/>
      <c r="B2" s="47" t="s">
        <v>657</v>
      </c>
      <c r="C2" s="55" t="s">
        <v>329</v>
      </c>
      <c r="D2" s="56">
        <v>2008</v>
      </c>
      <c r="E2" s="56">
        <v>2009</v>
      </c>
      <c r="F2" s="56">
        <v>2010</v>
      </c>
      <c r="G2" s="56">
        <v>2011</v>
      </c>
      <c r="H2" s="56">
        <v>2012</v>
      </c>
      <c r="I2" s="56">
        <v>2013</v>
      </c>
      <c r="J2" s="56">
        <v>2014</v>
      </c>
      <c r="K2" s="14" t="s">
        <v>559</v>
      </c>
    </row>
    <row r="3" spans="1:13" s="14" customFormat="1">
      <c r="A3" s="46"/>
      <c r="B3" s="47" t="s">
        <v>656</v>
      </c>
      <c r="C3" s="90">
        <f>SUM(D3:J3)</f>
        <v>234967092.69999999</v>
      </c>
      <c r="D3" s="90">
        <f>SUM(D4:D5)</f>
        <v>76361269</v>
      </c>
      <c r="E3" s="90">
        <f t="shared" ref="E3:J3" si="0">SUM(E4:E5)</f>
        <v>10096492</v>
      </c>
      <c r="F3" s="90">
        <f t="shared" si="0"/>
        <v>27165762</v>
      </c>
      <c r="G3" s="90">
        <f t="shared" si="0"/>
        <v>31181068</v>
      </c>
      <c r="H3" s="90">
        <f t="shared" si="0"/>
        <v>43452635</v>
      </c>
      <c r="I3" s="90">
        <f t="shared" si="0"/>
        <v>29288875.000000004</v>
      </c>
      <c r="J3" s="90">
        <f t="shared" si="0"/>
        <v>17420991.699999999</v>
      </c>
      <c r="K3" s="87"/>
    </row>
    <row r="4" spans="1:13" s="14" customFormat="1">
      <c r="A4" s="46"/>
      <c r="B4" s="86" t="s">
        <v>639</v>
      </c>
      <c r="C4" s="91">
        <f>SUM(D4:J4)</f>
        <v>206190689.69999999</v>
      </c>
      <c r="D4" s="107">
        <v>72037331</v>
      </c>
      <c r="E4" s="107">
        <v>0</v>
      </c>
      <c r="F4" s="107">
        <v>20454646</v>
      </c>
      <c r="G4" s="107">
        <v>27179960</v>
      </c>
      <c r="H4" s="107">
        <v>39808886</v>
      </c>
      <c r="I4" s="113">
        <f>Федеральный_бюджет!I4</f>
        <v>29288875.000000004</v>
      </c>
      <c r="J4" s="113">
        <f>Федеральный_бюджет!J4</f>
        <v>17420991.699999999</v>
      </c>
      <c r="K4" t="s">
        <v>648</v>
      </c>
    </row>
    <row r="5" spans="1:13" s="14" customFormat="1">
      <c r="A5" s="97"/>
      <c r="B5" s="86" t="s">
        <v>661</v>
      </c>
      <c r="C5" s="91">
        <f>SUM(D5:J5)</f>
        <v>28776403</v>
      </c>
      <c r="D5" s="107">
        <v>4323938</v>
      </c>
      <c r="E5" s="107">
        <v>10096492</v>
      </c>
      <c r="F5" s="107">
        <v>6711116</v>
      </c>
      <c r="G5" s="107">
        <v>4001108</v>
      </c>
      <c r="H5" s="107">
        <v>3643749</v>
      </c>
      <c r="I5" s="113"/>
      <c r="J5" s="113"/>
      <c r="K5" t="s">
        <v>662</v>
      </c>
    </row>
    <row r="6" spans="1:13" s="14" customFormat="1" ht="28">
      <c r="A6" s="97"/>
      <c r="B6" s="114" t="s">
        <v>640</v>
      </c>
      <c r="C6" s="91">
        <f>SUM(D6:J6)</f>
        <v>27045024</v>
      </c>
      <c r="D6" s="107">
        <v>3783195</v>
      </c>
      <c r="E6" s="107">
        <v>9531025</v>
      </c>
      <c r="F6" s="107">
        <v>6638100</v>
      </c>
      <c r="G6" s="107">
        <v>3947939</v>
      </c>
      <c r="H6" s="107">
        <v>3144765</v>
      </c>
      <c r="I6" s="107"/>
      <c r="J6" s="107"/>
      <c r="K6" t="s">
        <v>662</v>
      </c>
    </row>
    <row r="7" spans="1:13">
      <c r="B7" s="109"/>
      <c r="C7" s="110"/>
      <c r="D7" s="44"/>
      <c r="E7" s="44"/>
      <c r="F7" s="44"/>
      <c r="G7" s="44"/>
      <c r="H7" s="44"/>
      <c r="I7" s="111"/>
      <c r="J7" s="112"/>
    </row>
    <row r="8" spans="1:13">
      <c r="L8" s="83"/>
      <c r="M8" s="83"/>
    </row>
    <row r="9" spans="1:13">
      <c r="B9" s="115" t="s">
        <v>326</v>
      </c>
      <c r="C9" s="116">
        <f>SUM(D9:J9)</f>
        <v>206190689</v>
      </c>
      <c r="D9" s="113">
        <f>Федеральный_бюджет!D4</f>
        <v>72037331.200000003</v>
      </c>
      <c r="E9" s="113">
        <f>Федеральный_бюджет!E4</f>
        <v>0</v>
      </c>
      <c r="F9" s="113">
        <f>Федеральный_бюджет!F4</f>
        <v>20454645.600000001</v>
      </c>
      <c r="G9" s="113">
        <f>Федеральный_бюджет!G4</f>
        <v>27179959.800000001</v>
      </c>
      <c r="H9" s="113">
        <f>Федеральный_бюджет!H4</f>
        <v>39808885.700000003</v>
      </c>
      <c r="I9" s="113">
        <f>Федеральный_бюджет!I4</f>
        <v>29288875.000000004</v>
      </c>
      <c r="J9" s="113">
        <f>Федеральный_бюджет!J4</f>
        <v>17420991.699999999</v>
      </c>
      <c r="L9" s="95"/>
      <c r="M9" s="85"/>
    </row>
    <row r="10" spans="1:13">
      <c r="B10" s="117" t="s">
        <v>660</v>
      </c>
      <c r="C10" s="118">
        <f t="shared" ref="C10:H10" si="1">C4-C9</f>
        <v>0.69999998807907104</v>
      </c>
      <c r="D10" s="118">
        <f t="shared" si="1"/>
        <v>-0.20000000298023224</v>
      </c>
      <c r="E10" s="118">
        <f t="shared" si="1"/>
        <v>0</v>
      </c>
      <c r="F10" s="118">
        <f t="shared" si="1"/>
        <v>0.39999999850988388</v>
      </c>
      <c r="G10" s="118">
        <f t="shared" si="1"/>
        <v>0.19999999925494194</v>
      </c>
      <c r="H10" s="118">
        <f t="shared" si="1"/>
        <v>0.29999999701976776</v>
      </c>
      <c r="I10" s="119"/>
      <c r="J10" s="119"/>
    </row>
    <row r="12" spans="1:13">
      <c r="C12" s="94"/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"/>
  <sheetViews>
    <sheetView workbookViewId="0">
      <selection activeCell="F22" sqref="F22"/>
    </sheetView>
  </sheetViews>
  <sheetFormatPr baseColWidth="10" defaultColWidth="8.83203125" defaultRowHeight="14" x14ac:dyDescent="0"/>
  <cols>
    <col min="2" max="2" width="47.1640625" bestFit="1" customWidth="1"/>
    <col min="3" max="3" width="21.5" bestFit="1" customWidth="1"/>
    <col min="4" max="4" width="14.6640625" bestFit="1" customWidth="1"/>
    <col min="5" max="6" width="17.5" bestFit="1" customWidth="1"/>
    <col min="7" max="7" width="16.33203125" bestFit="1" customWidth="1"/>
    <col min="8" max="8" width="17.5" bestFit="1" customWidth="1"/>
    <col min="9" max="9" width="16.33203125" bestFit="1" customWidth="1"/>
    <col min="11" max="11" width="11.6640625" bestFit="1" customWidth="1"/>
    <col min="12" max="12" width="11.6640625" customWidth="1"/>
    <col min="13" max="13" width="10.6640625" bestFit="1" customWidth="1"/>
    <col min="14" max="14" width="8" bestFit="1" customWidth="1"/>
  </cols>
  <sheetData>
    <row r="2" spans="2:14">
      <c r="B2" t="s">
        <v>573</v>
      </c>
    </row>
    <row r="3" spans="2:14"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 t="s">
        <v>328</v>
      </c>
    </row>
    <row r="4" spans="2:14">
      <c r="B4" s="35" t="s">
        <v>569</v>
      </c>
      <c r="C4" s="35"/>
      <c r="D4" s="57">
        <f t="shared" ref="D4:F4" si="0">SUM(D5:D7)</f>
        <v>1.412819</v>
      </c>
      <c r="E4" s="57">
        <f t="shared" si="0"/>
        <v>6.6323916999999994</v>
      </c>
      <c r="F4" s="57">
        <f t="shared" si="0"/>
        <v>22.739472499999998</v>
      </c>
      <c r="G4" s="57">
        <f>SUM(G5:G7)</f>
        <v>38.688604200000007</v>
      </c>
      <c r="H4" s="57">
        <f t="shared" ref="H4:I4" si="1">SUM(H5:H7)</f>
        <v>34.7401196</v>
      </c>
      <c r="I4" s="57">
        <f t="shared" si="1"/>
        <v>17.298669399999998</v>
      </c>
      <c r="J4" s="35"/>
      <c r="K4" s="57">
        <f>SUM(D4:I4)</f>
        <v>121.5120764</v>
      </c>
      <c r="L4" s="57"/>
      <c r="M4" s="83" t="s">
        <v>326</v>
      </c>
      <c r="N4" s="83" t="s">
        <v>574</v>
      </c>
    </row>
    <row r="5" spans="2:14">
      <c r="B5" s="58" t="s">
        <v>570</v>
      </c>
      <c r="C5" s="58"/>
      <c r="D5" s="43">
        <v>0.5</v>
      </c>
      <c r="E5" s="43">
        <v>2.9750000000000001</v>
      </c>
      <c r="F5" s="43">
        <v>12.334759699999999</v>
      </c>
      <c r="G5" s="59">
        <v>32.700000000000003</v>
      </c>
      <c r="H5" s="43">
        <v>29.8</v>
      </c>
      <c r="I5" s="43">
        <v>8.4</v>
      </c>
      <c r="J5" s="43"/>
      <c r="K5" s="43">
        <f>SUM(D5:J5)</f>
        <v>86.709759700000006</v>
      </c>
      <c r="L5" s="43"/>
      <c r="M5" s="84">
        <f>Федеральный_бюджет!C7/1000000</f>
        <v>86.209759700000006</v>
      </c>
      <c r="N5" s="85">
        <f>(K5-M5)/K5</f>
        <v>5.7663635757948016E-3</v>
      </c>
    </row>
    <row r="6" spans="2:14">
      <c r="B6" s="58" t="s">
        <v>571</v>
      </c>
      <c r="C6" s="58"/>
      <c r="D6" s="43">
        <v>0.76105800000000001</v>
      </c>
      <c r="E6" s="43">
        <v>3.3708445999999999</v>
      </c>
      <c r="F6" s="43">
        <v>9.9723503999999998</v>
      </c>
      <c r="G6" s="43">
        <v>5.5572711999999997</v>
      </c>
      <c r="H6" s="43">
        <v>4.7734505</v>
      </c>
      <c r="I6" s="43">
        <v>8.8334033000000005</v>
      </c>
      <c r="J6" s="43"/>
      <c r="K6" s="57">
        <f t="shared" ref="K6:K7" si="2">SUM(D6:J6)</f>
        <v>33.268377999999998</v>
      </c>
      <c r="L6" s="57"/>
    </row>
    <row r="7" spans="2:14">
      <c r="B7" s="58" t="s">
        <v>572</v>
      </c>
      <c r="C7" s="58"/>
      <c r="D7" s="43">
        <v>0.15176100000000001</v>
      </c>
      <c r="E7" s="43">
        <v>0.2865471</v>
      </c>
      <c r="F7" s="43">
        <v>0.43236239999999998</v>
      </c>
      <c r="G7" s="43">
        <v>0.43133300000000002</v>
      </c>
      <c r="H7" s="43">
        <v>0.16666909999999999</v>
      </c>
      <c r="I7" s="43">
        <v>6.5266099999999994E-2</v>
      </c>
      <c r="J7" s="43"/>
      <c r="K7" s="43">
        <f t="shared" si="2"/>
        <v>1.5339386999999998</v>
      </c>
      <c r="L7" s="43"/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Оглавление</vt:lpstr>
      <vt:lpstr>ФОРМУЛА</vt:lpstr>
      <vt:lpstr>Федеральный_бюджет</vt:lpstr>
      <vt:lpstr>ВЭБ</vt:lpstr>
      <vt:lpstr>ГосКомпании</vt:lpstr>
      <vt:lpstr>ржд</vt:lpstr>
      <vt:lpstr>газпром</vt:lpstr>
      <vt:lpstr>Олимпстрой</vt:lpstr>
      <vt:lpstr>Краснодар_программа</vt:lpstr>
      <vt:lpstr>Омега</vt:lpstr>
      <vt:lpstr>Частные</vt:lpstr>
      <vt:lpstr>Б2014</vt:lpstr>
      <vt:lpstr>Б2013</vt:lpstr>
      <vt:lpstr>Б2012</vt:lpstr>
      <vt:lpstr>Б2011</vt:lpstr>
      <vt:lpstr>Б2010</vt:lpstr>
      <vt:lpstr>Б2009</vt:lpstr>
      <vt:lpstr>Б2008</vt:lpstr>
      <vt:lpstr>ТР-АВТО</vt:lpstr>
      <vt:lpstr>ТР-ЖД</vt:lpstr>
      <vt:lpstr>ТР-МОР</vt:lpstr>
      <vt:lpstr>ТР-АВИА</vt:lpstr>
      <vt:lpstr>РосАвтоДор</vt:lpstr>
    </vt:vector>
  </TitlesOfParts>
  <Manager/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Фонд борьбы с коррупцией</dc:creator>
  <cp:keywords/>
  <dc:description/>
  <cp:lastModifiedBy>Anna Dodonova</cp:lastModifiedBy>
  <dcterms:created xsi:type="dcterms:W3CDTF">2014-01-22T08:51:56Z</dcterms:created>
  <dcterms:modified xsi:type="dcterms:W3CDTF">2014-01-27T05:36:36Z</dcterms:modified>
  <cp:category/>
</cp:coreProperties>
</file>